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updateLinks="never" codeName="ThisWorkbook" defaultThemeVersion="166925"/>
  <mc:AlternateContent xmlns:mc="http://schemas.openxmlformats.org/markup-compatibility/2006">
    <mc:Choice Requires="x15">
      <x15ac:absPath xmlns:x15ac="http://schemas.microsoft.com/office/spreadsheetml/2010/11/ac" url="D:\My Drive\NGÂN SÁCH\NS_BCQT Ecopark\V12.4c\"/>
    </mc:Choice>
  </mc:AlternateContent>
  <xr:revisionPtr revIDLastSave="0" documentId="13_ncr:1_{4DB9969C-EAE8-4FF3-84A9-C0868A41D1F1}" xr6:coauthVersionLast="47" xr6:coauthVersionMax="47" xr10:uidLastSave="{00000000-0000-0000-0000-000000000000}"/>
  <bookViews>
    <workbookView xWindow="-103" yWindow="-103" windowWidth="22149" windowHeight="13200" tabRatio="826" activeTab="14" xr2:uid="{698A1400-3C01-4A5E-BFB0-673429D6732F}"/>
  </bookViews>
  <sheets>
    <sheet name="⊞" sheetId="31" r:id="rId1"/>
    <sheet name="Site" sheetId="6" r:id="rId2"/>
    <sheet name="Fund center" sheetId="19" r:id="rId3"/>
    <sheet name="Profit center" sheetId="23" r:id="rId4"/>
    <sheet name="Faculty" sheetId="21" r:id="rId5"/>
    <sheet name="{Cost center}" sheetId="11" r:id="rId6"/>
    <sheet name="MIS code" sheetId="12" r:id="rId7"/>
    <sheet name="{Commit}" sheetId="13" r:id="rId8"/>
    <sheet name="{Object}" sheetId="28" r:id="rId9"/>
    <sheet name="Asset" sheetId="16" r:id="rId10"/>
    <sheet name="Statistic" sheetId="15" r:id="rId11"/>
    <sheet name="Financial" sheetId="17" r:id="rId12"/>
    <sheet name="Trust" sheetId="1" r:id="rId13"/>
    <sheet name="Sub" sheetId="29" r:id="rId14"/>
    <sheet name="Fund" sheetId="32" r:id="rId15"/>
    <sheet name="Other" sheetId="30" r:id="rId16"/>
  </sheets>
  <calcPr calcId="191028" calcMode="autoNoTable" iterate="1" iterateCount="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1" l="1"/>
  <c r="A15" i="31"/>
  <c r="A14" i="31"/>
  <c r="C14" i="31"/>
  <c r="C13" i="31"/>
  <c r="C12" i="31"/>
  <c r="C11" i="31"/>
  <c r="C10" i="31"/>
  <c r="C9" i="31"/>
  <c r="C8" i="31"/>
  <c r="C7" i="31"/>
  <c r="C6" i="31"/>
  <c r="C5" i="31"/>
  <c r="C4" i="31"/>
  <c r="C3" i="31"/>
  <c r="C2" i="31"/>
  <c r="A16" i="31"/>
  <c r="A13" i="31"/>
  <c r="A12" i="31"/>
  <c r="A11" i="31"/>
  <c r="A10" i="31"/>
  <c r="A9" i="31"/>
  <c r="A8" i="31"/>
  <c r="A7" i="31"/>
  <c r="A6" i="31"/>
  <c r="A5" i="31"/>
  <c r="A4" i="31"/>
  <c r="A3" i="31"/>
  <c r="A2" i="31"/>
  <c r="B1" i="28" a="1"/>
  <c r="C1" i="28" s="1"/>
  <c r="I6" i="28" a="1"/>
  <c r="I6" i="28" s="1"/>
  <c r="H6" i="28" a="1"/>
  <c r="H6" i="28" s="1"/>
  <c r="G6" i="28" a="1"/>
  <c r="G6" i="28" s="1"/>
  <c r="G4" i="28" s="1"/>
  <c r="F6" i="28" a="1"/>
  <c r="F6" i="28" s="1"/>
  <c r="F4" i="28" s="1"/>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 i="28" l="1"/>
  <c r="B1" i="28"/>
  <c r="H1" i="28"/>
  <c r="F1" i="28"/>
  <c r="E1" i="28"/>
  <c r="D1" i="28"/>
  <c r="I1" i="28"/>
  <c r="H7" i="6" l="1" a="1"/>
  <c r="H7" i="6" s="1"/>
  <c r="I6" i="6" s="1" a="1"/>
  <c r="I6" i="6" s="1"/>
  <c r="E7" i="21" a="1"/>
  <c r="E7" i="21" s="1"/>
  <c r="B1" i="17" l="1" a="1"/>
  <c r="C1" i="17" s="1"/>
  <c r="B1" i="15" a="1"/>
  <c r="B1" i="15" s="1"/>
  <c r="B1" i="16" a="1"/>
  <c r="B1" i="16" s="1"/>
  <c r="B1" i="13" a="1"/>
  <c r="B1" i="13" s="1"/>
  <c r="B1" i="12" a="1"/>
  <c r="C1" i="12" s="1"/>
  <c r="B1" i="11" a="1"/>
  <c r="C1" i="11" s="1"/>
  <c r="B1" i="23" a="1"/>
  <c r="C1" i="23" s="1"/>
  <c r="B1" i="19" a="1"/>
  <c r="B1" i="19" s="1"/>
  <c r="B1" i="21" a="1"/>
  <c r="B1" i="21" s="1"/>
  <c r="B1" i="6" a="1"/>
  <c r="C1" i="6" s="1"/>
  <c r="Q8" i="11" a="1"/>
  <c r="Q8" i="11" s="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B1" i="12" l="1"/>
  <c r="B1" i="17"/>
  <c r="F1" i="17"/>
  <c r="B1" i="6"/>
  <c r="F1" i="11"/>
  <c r="B1" i="23"/>
  <c r="B1" i="11"/>
  <c r="J1" i="11"/>
  <c r="E1" i="17"/>
  <c r="D1" i="17"/>
  <c r="E1" i="15"/>
  <c r="D1" i="15"/>
  <c r="C1" i="15"/>
  <c r="D1" i="16"/>
  <c r="C1" i="16"/>
  <c r="H1" i="13"/>
  <c r="G1" i="13"/>
  <c r="F1" i="13"/>
  <c r="E1" i="13"/>
  <c r="D1" i="13"/>
  <c r="C1" i="13"/>
  <c r="E1" i="12"/>
  <c r="D1" i="12"/>
  <c r="I1" i="11"/>
  <c r="H1" i="11"/>
  <c r="G1" i="11"/>
  <c r="E1" i="11"/>
  <c r="D1" i="11"/>
  <c r="K1" i="11"/>
  <c r="E1" i="23"/>
  <c r="D1" i="23"/>
  <c r="E1" i="19"/>
  <c r="D1" i="19"/>
  <c r="C1" i="19"/>
  <c r="C1" i="21"/>
  <c r="D1" i="6"/>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P7" i="13" l="1" a="1"/>
  <c r="P7" i="13" s="1"/>
  <c r="I8" i="23" l="1" a="1"/>
  <c r="I8" i="23" s="1"/>
  <c r="I8" i="19" a="1"/>
  <c r="I8" i="19" s="1"/>
  <c r="H8" i="23" a="1"/>
  <c r="H8" i="23" s="1"/>
  <c r="G8" i="23" a="1"/>
  <c r="G8" i="23" s="1"/>
  <c r="M7" i="13" l="1" a="1"/>
  <c r="M7" i="13" s="1"/>
  <c r="P8" i="11" a="1"/>
  <c r="P8" i="11" s="1"/>
  <c r="F8" i="21" l="1" a="1"/>
  <c r="F8" i="21" s="1"/>
  <c r="K8" i="19" a="1"/>
  <c r="K8" i="19" s="1"/>
  <c r="F6" i="16" a="1"/>
  <c r="F6" i="16" s="1"/>
  <c r="R8" i="11" l="1" a="1"/>
  <c r="R8" i="11" s="1"/>
  <c r="J8" i="12" a="1"/>
  <c r="J8" i="12" s="1"/>
  <c r="J7" i="19" a="1"/>
  <c r="J7" i="19" s="1"/>
  <c r="H8" i="19" a="1"/>
  <c r="H8" i="19" s="1"/>
  <c r="G8" i="19" a="1"/>
  <c r="G8" i="19" s="1"/>
  <c r="N7" i="13" l="1" a="1"/>
  <c r="N7" i="13" s="1"/>
  <c r="L7" i="13" a="1"/>
  <c r="L7" i="13" s="1"/>
  <c r="K7" i="13" a="1"/>
  <c r="K7" i="13" s="1"/>
  <c r="J7" i="13" a="1"/>
  <c r="J7" i="13" s="1"/>
  <c r="H6" i="15" l="1" a="1"/>
  <c r="H6" i="15" s="1"/>
  <c r="G6" i="15" a="1"/>
  <c r="G6" i="15" s="1"/>
  <c r="F6" i="15" a="1"/>
  <c r="F6" i="15" s="1"/>
  <c r="N8" i="11" a="1"/>
  <c r="N8" i="11" s="1"/>
  <c r="O7" i="11" s="1" a="1"/>
  <c r="O7" i="11" s="1"/>
  <c r="I8" i="12" a="1"/>
  <c r="I8" i="12" s="1"/>
  <c r="Q6" i="17" l="1" a="1"/>
  <c r="Q6" i="17" s="1"/>
  <c r="Q4" i="17" s="1"/>
  <c r="P6" i="17" a="1"/>
  <c r="P6" i="17" s="1"/>
  <c r="P4" i="17" s="1"/>
  <c r="I6" i="17" a="1"/>
  <c r="I6" i="17" s="1"/>
  <c r="H6" i="17" a="1"/>
  <c r="H6" i="17" s="1"/>
  <c r="H4" i="17" s="1"/>
  <c r="G6" i="17" a="1"/>
  <c r="G6" i="17" s="1"/>
  <c r="G4" i="17" s="1"/>
  <c r="K3" i="13"/>
  <c r="J3" i="13"/>
  <c r="H8" i="12" a="1"/>
  <c r="H8" i="12" s="1"/>
  <c r="H6" i="12" s="1"/>
  <c r="G8" i="12" a="1"/>
  <c r="G8" i="12" s="1"/>
  <c r="G6" i="12" s="1"/>
  <c r="M8" i="11" a="1"/>
  <c r="M8" i="11" s="1"/>
  <c r="M6" i="11" s="1"/>
  <c r="L8" i="11" a="1"/>
  <c r="L8" i="11" s="1"/>
  <c r="L6" i="11" s="1"/>
  <c r="G7" i="6" a="1"/>
  <c r="G7" i="6" s="1"/>
  <c r="G5" i="6" s="1"/>
  <c r="F7" i="6" a="1"/>
  <c r="F7" i="6" s="1"/>
  <c r="F5" i="6" s="1"/>
  <c r="K6" i="17" l="1" a="1"/>
  <c r="K6" i="17" s="1"/>
  <c r="J6" i="17" a="1"/>
  <c r="J6"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<sst xmlns="http://schemas.openxmlformats.org/spreadsheetml/2006/main" count="2199" uniqueCount="1255">
  <si>
    <t>SHEET</t>
  </si>
  <si>
    <t>GROUP</t>
  </si>
  <si>
    <t>CONTENT</t>
  </si>
  <si>
    <t>EXIST</t>
  </si>
  <si>
    <t>VISIBLE</t>
  </si>
  <si>
    <t>Visible</t>
  </si>
  <si>
    <t>Site (Cơ sở kinh doanh)</t>
  </si>
  <si>
    <t>Là địa điểm cụ thể nơi doanh nghiệp hoạt động, có thể là nhà máy, cửa hàng, văn phòng hoặc chi nhánh.</t>
  </si>
  <si>
    <t>_</t>
  </si>
  <si>
    <t>Site</t>
  </si>
  <si>
    <t>Name</t>
  </si>
  <si>
    <t>Properties</t>
  </si>
  <si>
    <t>✓ trùng</t>
  </si>
  <si>
    <t>✓ lồng</t>
  </si>
  <si>
    <t>chọn</t>
  </si>
  <si>
    <t>HY</t>
  </si>
  <si>
    <t>Hưng Yên</t>
  </si>
  <si>
    <t>HD</t>
  </si>
  <si>
    <t>Hải Dương</t>
  </si>
  <si>
    <t>Fund Center (Khối lập ngân sách)</t>
  </si>
  <si>
    <t>Trong các công ty có quy mô lớn, việc chia thành các khối ngân sách sẽ giúp việc điều phối lập và quản lý ngân sách hiệu quả hơn. Fund center mang ý nghĩa phân công, tổ chức lập và quản lý ngân sách.</t>
  </si>
  <si>
    <t xml:space="preserve">Thường hay thấy nhất là ở khối HO chia các nhóm bộ phận chuyên môn thành các khố, trong khi ở các cơ sở vận hành thì cơ sở đó cũng đồng thời là một khối. </t>
  </si>
  <si>
    <t>Fund center là mã để tổng hợp ngân sách theo chiều bộ phận, không phải mã để lập ngân sách</t>
  </si>
  <si>
    <t>⏬</t>
  </si>
  <si>
    <t>Fund center</t>
  </si>
  <si>
    <t>FC name</t>
  </si>
  <si>
    <t>Site name</t>
  </si>
  <si>
    <t>F01</t>
  </si>
  <si>
    <t>Quản lý chung</t>
  </si>
  <si>
    <t>F02</t>
  </si>
  <si>
    <t>Giám đốc</t>
  </si>
  <si>
    <t>F03</t>
  </si>
  <si>
    <t>Kế toán</t>
  </si>
  <si>
    <t>F04</t>
  </si>
  <si>
    <t>Quản lý khu vực</t>
  </si>
  <si>
    <t>F05</t>
  </si>
  <si>
    <t>Kỹ thuật bảo trì</t>
  </si>
  <si>
    <t>F06</t>
  </si>
  <si>
    <t>An ninh bảo vệ</t>
  </si>
  <si>
    <t>F07</t>
  </si>
  <si>
    <t>Vệ sinh/Môi trường</t>
  </si>
  <si>
    <t>F08</t>
  </si>
  <si>
    <t>Tiện ích, CLB</t>
  </si>
  <si>
    <t>F09</t>
  </si>
  <si>
    <t>Hành chính</t>
  </si>
  <si>
    <t>F10</t>
  </si>
  <si>
    <t>Cung ứng</t>
  </si>
  <si>
    <t>F11</t>
  </si>
  <si>
    <t>Nhân sự đào tạo</t>
  </si>
  <si>
    <t>F12</t>
  </si>
  <si>
    <t>Quản lý xây dựng</t>
  </si>
  <si>
    <t>F13</t>
  </si>
  <si>
    <t>Kiểm tra giám sát</t>
  </si>
  <si>
    <t>F14</t>
  </si>
  <si>
    <t>Quản lý vận hành</t>
  </si>
  <si>
    <t>F15</t>
  </si>
  <si>
    <t>Kinh doanh dịch vụ</t>
  </si>
  <si>
    <t>F16</t>
  </si>
  <si>
    <t>Chăm sóc cư dân</t>
  </si>
  <si>
    <t>F17</t>
  </si>
  <si>
    <t>Phòng cháy cứu hộ</t>
  </si>
  <si>
    <t>F18</t>
  </si>
  <si>
    <t>Môi trường đô thị</t>
  </si>
  <si>
    <t>F19</t>
  </si>
  <si>
    <t>Quản lý tòa nhà</t>
  </si>
  <si>
    <t>Profit Center (Trung tâm lợi nhuận)</t>
  </si>
  <si>
    <t>Đơn vị trong doanh nghiệp có trách nhiệm tạo ra doanh thu và lợi nhuận, có ranh giới về doanh thu- chi phí có thể phân tách được, để quản trị và phân tích kinh doanh. Profit center được hình thành bằng cách nhóm các cost-center</t>
  </si>
  <si>
    <t>Profit center là mã để tổng hợp ngân sách theo chiều bộ phận, không phải mã để lập ngân sách.</t>
  </si>
  <si>
    <t>Profit center</t>
  </si>
  <si>
    <t>PC name</t>
  </si>
  <si>
    <t>P01</t>
  </si>
  <si>
    <t>P02</t>
  </si>
  <si>
    <t>P03</t>
  </si>
  <si>
    <t>P04</t>
  </si>
  <si>
    <t>P05</t>
  </si>
  <si>
    <t>P06</t>
  </si>
  <si>
    <t>P07</t>
  </si>
  <si>
    <t>P08</t>
  </si>
  <si>
    <t>P09</t>
  </si>
  <si>
    <t>P10</t>
  </si>
  <si>
    <t>P11</t>
  </si>
  <si>
    <t>P12</t>
  </si>
  <si>
    <t>P13</t>
  </si>
  <si>
    <t>P14</t>
  </si>
  <si>
    <t>P15</t>
  </si>
  <si>
    <t>P16</t>
  </si>
  <si>
    <t>P17</t>
  </si>
  <si>
    <t>P18</t>
  </si>
  <si>
    <t>P19</t>
  </si>
  <si>
    <t>Faculty (khoa chuyên môn)</t>
  </si>
  <si>
    <t>Danh mục này là một chiều phân loại theo tính chất chuyên môn, chức năng của bộ phận giữa các cơ sở.</t>
  </si>
  <si>
    <t>Danh mục mã này để tổng hợp ngân sách theo chiều bộ phận chức năng, không phải mã để lập ngân sách.</t>
  </si>
  <si>
    <t>Danh mục này không phải là bắt buộc.</t>
  </si>
  <si>
    <t>Faculty</t>
  </si>
  <si>
    <t>Cost center count</t>
  </si>
  <si>
    <t>Cost center (Bộ phận ngân sách)</t>
  </si>
  <si>
    <t>Là bộ phận phát sinh chi phí trong doanh nghiệp, thông thường được thiết lập gắn liền với bộ phận theo tổ chức của doanh nghiệp để thuận tiện lập và quản lý ngân sách. Cost center mang ý nghĩa là bộ phận (center) hơn nghĩa chi phí (cost), nên nó cũng được sử dụng để ghi nhận doanh thu</t>
  </si>
  <si>
    <t>Cost center là mã bắt buộc, là mã được sử dụng để lập ngân sách.</t>
  </si>
  <si>
    <t>Cost center</t>
  </si>
  <si>
    <t>CC name</t>
  </si>
  <si>
    <t>PC center</t>
  </si>
  <si>
    <t>FS code</t>
  </si>
  <si>
    <t>Priority CI</t>
  </si>
  <si>
    <t>Fund name</t>
  </si>
  <si>
    <t>✓ Faculty</t>
  </si>
  <si>
    <t>FS name</t>
  </si>
  <si>
    <t>ECOMP000</t>
  </si>
  <si>
    <t>Bộ phận chung Ecopm</t>
  </si>
  <si>
    <t>ECOPM001</t>
  </si>
  <si>
    <t>Ban giám đốc</t>
  </si>
  <si>
    <t>ECOPM002</t>
  </si>
  <si>
    <t>Phòng Kế toán tài chính</t>
  </si>
  <si>
    <t>ECOPM003</t>
  </si>
  <si>
    <t>Phòng Quản lý khu phố</t>
  </si>
  <si>
    <t>ECOPM004</t>
  </si>
  <si>
    <t>Phòng Kỹ thuật bảo trì</t>
  </si>
  <si>
    <t>ECOPM005</t>
  </si>
  <si>
    <t>Phòng An ninh đô thị</t>
  </si>
  <si>
    <t>ECOPM006</t>
  </si>
  <si>
    <t>Phòng Vệ sinh môi trường</t>
  </si>
  <si>
    <t>ECOPM007</t>
  </si>
  <si>
    <t>Phòng Quản lý xe Bus</t>
  </si>
  <si>
    <t>ECOPM008</t>
  </si>
  <si>
    <t>Phòng Quản lý câu lạc bộ</t>
  </si>
  <si>
    <t>ECOPM009</t>
  </si>
  <si>
    <t>Phòng Hành chính</t>
  </si>
  <si>
    <t>ECOPM010</t>
  </si>
  <si>
    <t>Phòng Cung ứng đấu thầu</t>
  </si>
  <si>
    <t>ECOPM011</t>
  </si>
  <si>
    <t>Phòng Nhân sự đào tạo</t>
  </si>
  <si>
    <t>ECOPM012</t>
  </si>
  <si>
    <t>Phòng Quản lý thi công</t>
  </si>
  <si>
    <t>ECOPM013</t>
  </si>
  <si>
    <t>Phòng Thanh tra- KS chất lượng</t>
  </si>
  <si>
    <t>ECOPM014</t>
  </si>
  <si>
    <t>Phòng Quản lý vận hành Chợ Eco</t>
  </si>
  <si>
    <t>ECOPM015</t>
  </si>
  <si>
    <t>Bộ phận bàn giao</t>
  </si>
  <si>
    <t>ECOPM016</t>
  </si>
  <si>
    <t>Phòng Kinh doanh dịch vụ</t>
  </si>
  <si>
    <t>ECOPM031</t>
  </si>
  <si>
    <t>Bộ phận Chăm sóc cư dân KV 1</t>
  </si>
  <si>
    <t>ECOPM032</t>
  </si>
  <si>
    <t>Bộ phận Chăm sóc cư dân KV 2</t>
  </si>
  <si>
    <t>ECOPM033</t>
  </si>
  <si>
    <t>Bộ phận Chăm sóc cư dân KV 3</t>
  </si>
  <si>
    <t>ECOPM034</t>
  </si>
  <si>
    <t>BP Chăm sóc cư dân Sol Forest</t>
  </si>
  <si>
    <t>ECOPM035</t>
  </si>
  <si>
    <t>BP Lễ tân-CSKH CT05A-Havenpark</t>
  </si>
  <si>
    <t>ECOPM036</t>
  </si>
  <si>
    <t>BP CSCD S1,S2 SkyOasis</t>
  </si>
  <si>
    <t>ECOPM037</t>
  </si>
  <si>
    <t>BP CSCD S3 SkyOasis</t>
  </si>
  <si>
    <t>ECOPM038</t>
  </si>
  <si>
    <t>BP CSCD SP SkyOasis</t>
  </si>
  <si>
    <t>ECOPM039</t>
  </si>
  <si>
    <t>Bộ phận kỹ thuật S3 SkyOasis</t>
  </si>
  <si>
    <t>ECOPM040</t>
  </si>
  <si>
    <t>Bộ phận kỹ thuật SP SkyOasis</t>
  </si>
  <si>
    <t>ECOPM041</t>
  </si>
  <si>
    <t>Bộ phận Kỹ thuật KV 1</t>
  </si>
  <si>
    <t>ECOPM042</t>
  </si>
  <si>
    <t>Bộ phận Kỹ thuật KV 2</t>
  </si>
  <si>
    <t>ECOPM043</t>
  </si>
  <si>
    <t>Bộ phận Kỹ thuật KV 3</t>
  </si>
  <si>
    <t>ECOPM044</t>
  </si>
  <si>
    <t>Trạm xử lý nước thải</t>
  </si>
  <si>
    <t>ECOPM045</t>
  </si>
  <si>
    <t>Trạm xử lý nước sạch</t>
  </si>
  <si>
    <t>ECOPM046</t>
  </si>
  <si>
    <t>Tổ Kỹ thuật sửa chữa lưu động</t>
  </si>
  <si>
    <t>ECOPM047</t>
  </si>
  <si>
    <t>Bộ phận Kỹ thuật Sol Forest</t>
  </si>
  <si>
    <t>ECOPM048</t>
  </si>
  <si>
    <t>BP kỹ thuật CT05A-HavenPark</t>
  </si>
  <si>
    <t>ECOPM049</t>
  </si>
  <si>
    <t>BP kỹ thuật Swanlake-CT21,22</t>
  </si>
  <si>
    <t>ECOPM050</t>
  </si>
  <si>
    <t>BP kỹ thuật S1,S2 Sky Oasis</t>
  </si>
  <si>
    <t>ECOPM051</t>
  </si>
  <si>
    <t>Bộ phận An ninh KV1</t>
  </si>
  <si>
    <t>ECOPM052</t>
  </si>
  <si>
    <t>Bộ phận An ninh KV2</t>
  </si>
  <si>
    <t>ECOPM053</t>
  </si>
  <si>
    <t>Bộ phận An ninh KV3</t>
  </si>
  <si>
    <t>ECOPM054</t>
  </si>
  <si>
    <t>Đội PCCC và cứu nạn cứu hộ</t>
  </si>
  <si>
    <t>ECOPM055</t>
  </si>
  <si>
    <t>Bộ phận HCNS-ĐTMS-PC-CC</t>
  </si>
  <si>
    <t>ECOPM056</t>
  </si>
  <si>
    <t>Bộ phận An ninh S3 Skyoasis</t>
  </si>
  <si>
    <t>ECOPM057</t>
  </si>
  <si>
    <t>Bộ phận An ninh SP Skyoasis</t>
  </si>
  <si>
    <t>ECOPM061</t>
  </si>
  <si>
    <t>Bộ phận Môi trường đô thị KV 1</t>
  </si>
  <si>
    <t>ECOPM062</t>
  </si>
  <si>
    <t>Bộ phận Môi trường đô thị KV 2</t>
  </si>
  <si>
    <t>ECOPM063</t>
  </si>
  <si>
    <t>Bộ phận Môi trường đô thị KV 3</t>
  </si>
  <si>
    <t>ECOPM064</t>
  </si>
  <si>
    <t>BP MTĐT Swanlake CT21,22</t>
  </si>
  <si>
    <t>ECOPM065</t>
  </si>
  <si>
    <t>BP kinh doanh khoáng onsen</t>
  </si>
  <si>
    <t>Doanh thu</t>
  </si>
  <si>
    <t>ECOPM066</t>
  </si>
  <si>
    <t>BP Onsen khối đế L1,L2-CT21,22</t>
  </si>
  <si>
    <t>ECOPM081</t>
  </si>
  <si>
    <t>Câu Lạc Bộ Biệt thự đảo</t>
  </si>
  <si>
    <t>ECOPM082</t>
  </si>
  <si>
    <t>Nhà hàng Biệt thự đảo</t>
  </si>
  <si>
    <t>ECOPM083</t>
  </si>
  <si>
    <t>BP giám sát dịch vụ HavenPark</t>
  </si>
  <si>
    <t>ECOPM084</t>
  </si>
  <si>
    <t>Câu lạc bộ Solforest</t>
  </si>
  <si>
    <t>ECOPM085</t>
  </si>
  <si>
    <t>Câu lạc bộ Havenpark</t>
  </si>
  <si>
    <t>ECOPM086</t>
  </si>
  <si>
    <t>An ninh Master Villa BTĐ</t>
  </si>
  <si>
    <t>ECOPM100</t>
  </si>
  <si>
    <t>Văn phòng BQL khu vực 1</t>
  </si>
  <si>
    <t>ECOPM200</t>
  </si>
  <si>
    <t>Văn phòng BQL khu vực 2</t>
  </si>
  <si>
    <t>ECOPM300</t>
  </si>
  <si>
    <t>Văn phòng BQL khu vực 3</t>
  </si>
  <si>
    <t>ECOPM400</t>
  </si>
  <si>
    <t>Ban Quản lý tòa nhà Havenpark</t>
  </si>
  <si>
    <t>ECOPM500</t>
  </si>
  <si>
    <t>Ban Quản Trị các khu vực</t>
  </si>
  <si>
    <t>ECOPM600</t>
  </si>
  <si>
    <t>Ban Quản lý tòa S3-SkyOasis</t>
  </si>
  <si>
    <t>ECOPM700</t>
  </si>
  <si>
    <t>Ban Quản lý tòa SP-SkyOasis</t>
  </si>
  <si>
    <t>MIS code (mã lập báo cáo quản trị)</t>
  </si>
  <si>
    <t>Là danh mục mã được phân loại để tổng hợp trình bày số liệu kết quả kinh doanh quản trị.</t>
  </si>
  <si>
    <t>MIS code là để tổng hợp ngân sách theo chiều khoản mục, không phải là mã để lập ngân sách.</t>
  </si>
  <si>
    <t>Mã MIS được tính từ mã Commit (CI). Trường hợp đơn giản có thể map 1 mã MIS = 1 mã CI</t>
  </si>
  <si>
    <t>MIS code</t>
  </si>
  <si>
    <t>MIS name</t>
  </si>
  <si>
    <t>Allocate</t>
  </si>
  <si>
    <t>CI count</t>
  </si>
  <si>
    <t>CP0001</t>
  </si>
  <si>
    <t>Chi phí lãi vay</t>
  </si>
  <si>
    <t>CP0002</t>
  </si>
  <si>
    <t>Chi phí phạt</t>
  </si>
  <si>
    <t>CP0003</t>
  </si>
  <si>
    <t>Lãi tiền gửi</t>
  </si>
  <si>
    <t>CP0004</t>
  </si>
  <si>
    <t>Phí cà thẻ</t>
  </si>
  <si>
    <t>CP0005</t>
  </si>
  <si>
    <t>Phí kiểm toán</t>
  </si>
  <si>
    <t>CP0006</t>
  </si>
  <si>
    <t>Phí ngân hàng</t>
  </si>
  <si>
    <t>CP0007</t>
  </si>
  <si>
    <t>Phí, lệ phí các loại</t>
  </si>
  <si>
    <t>CP0008</t>
  </si>
  <si>
    <t>Chi phí thuế/ Thuế TNCN</t>
  </si>
  <si>
    <t>CP0009</t>
  </si>
  <si>
    <t>Chi phí thuế/Thuế đất</t>
  </si>
  <si>
    <t>CP0010</t>
  </si>
  <si>
    <t>Chi phí thuế/Thuế nhà thầu</t>
  </si>
  <si>
    <t>CP0011</t>
  </si>
  <si>
    <t>CP thuế/Thuế TN môi trường</t>
  </si>
  <si>
    <t>CP0012</t>
  </si>
  <si>
    <t>CP thuế/Thuế TNDN -Tạm nộp 20%</t>
  </si>
  <si>
    <t>CP0013</t>
  </si>
  <si>
    <t>Chi phí thuế/Thuế TNDN</t>
  </si>
  <si>
    <t>CP0014</t>
  </si>
  <si>
    <t>Chi phí thuế/Thuế VAT</t>
  </si>
  <si>
    <t>CP0015</t>
  </si>
  <si>
    <t>CP đào tạo trực tiếp,gián tiếp</t>
  </si>
  <si>
    <t>CP0016</t>
  </si>
  <si>
    <t>CP đào tạo, tuyển dụng  khác</t>
  </si>
  <si>
    <t>CP0017</t>
  </si>
  <si>
    <t>CP thuê ngoài dịch vụ đào tạo</t>
  </si>
  <si>
    <t>CP0018</t>
  </si>
  <si>
    <t>Chi phí văn hóa doanh nghiệp</t>
  </si>
  <si>
    <t>CP0019</t>
  </si>
  <si>
    <t>Chi phí lương/ BHXH, YT,TN</t>
  </si>
  <si>
    <t>CP0020</t>
  </si>
  <si>
    <t>Chi phí lương/ Lương chính</t>
  </si>
  <si>
    <t>CP0021</t>
  </si>
  <si>
    <t>CP lương/ Lương hiệu quả CV</t>
  </si>
  <si>
    <t>CP0022</t>
  </si>
  <si>
    <t>CP lương/ Lương kinh doanh</t>
  </si>
  <si>
    <t>CP0023</t>
  </si>
  <si>
    <t>Chi phí lương/ Lương ngoài giờ</t>
  </si>
  <si>
    <t>CP0024</t>
  </si>
  <si>
    <t>Chi phí lương/ Phụ cấp ăn ca</t>
  </si>
  <si>
    <t>CP0025</t>
  </si>
  <si>
    <t>Chi phí lương/ Phụ cấp đi lại</t>
  </si>
  <si>
    <t>CP0026</t>
  </si>
  <si>
    <t>Chi phí lương/ Phụ cấp khác</t>
  </si>
  <si>
    <t>CP0027</t>
  </si>
  <si>
    <t>CP lương/ Phụ cấp ngoại hình</t>
  </si>
  <si>
    <t>CP0028</t>
  </si>
  <si>
    <t>CP lương/ Phụ cấp ngoại ngữ</t>
  </si>
  <si>
    <t>CP0029</t>
  </si>
  <si>
    <t>CP lương/ Phụ cấp tay nghề</t>
  </si>
  <si>
    <t>CP0030</t>
  </si>
  <si>
    <t>CP lương/ Phụ cấp trách nhiệm</t>
  </si>
  <si>
    <t>CP0031</t>
  </si>
  <si>
    <t>Chi phí lương/ Quỹ công đoàn</t>
  </si>
  <si>
    <t>CP0032</t>
  </si>
  <si>
    <t>Chi phí lương/ Tháng 13</t>
  </si>
  <si>
    <t>CP0033</t>
  </si>
  <si>
    <t>Chi phí lương/ Thưởng</t>
  </si>
  <si>
    <t>CP0034</t>
  </si>
  <si>
    <t>CP phúc lợi/ Bảo hiểm sức khỏe</t>
  </si>
  <si>
    <t>CP0035</t>
  </si>
  <si>
    <t>Chi phí phúc lợi khác</t>
  </si>
  <si>
    <t>CP0036</t>
  </si>
  <si>
    <t>CP phúc lợi/ Cá nhân (Hiếu hỉ)</t>
  </si>
  <si>
    <t>CP0037</t>
  </si>
  <si>
    <t>CP phúc lợi/ Sinh hoạt tập thể</t>
  </si>
  <si>
    <t>CP0038</t>
  </si>
  <si>
    <t>Chi phí phúc lợi/ Teambuilding</t>
  </si>
  <si>
    <t>CP0039</t>
  </si>
  <si>
    <t>CP CCDC, thiết bị văn phòng</t>
  </si>
  <si>
    <t>CP0040</t>
  </si>
  <si>
    <t>Chi phí chống dịch Covid</t>
  </si>
  <si>
    <t>CP0041</t>
  </si>
  <si>
    <t>Chi phí chuyển phát nhanh</t>
  </si>
  <si>
    <t>CP0042</t>
  </si>
  <si>
    <t>Chi phí công tác</t>
  </si>
  <si>
    <t>CP0043</t>
  </si>
  <si>
    <t>Chi phí dầu xe</t>
  </si>
  <si>
    <t>CP0044</t>
  </si>
  <si>
    <t>Chi phí dầu, nhớt thay thế</t>
  </si>
  <si>
    <t>CP0045</t>
  </si>
  <si>
    <t>Chi phí dịch vụ mua ngoài khác</t>
  </si>
  <si>
    <t>CP0046</t>
  </si>
  <si>
    <t>CP điện thoại, Internet CĐ</t>
  </si>
  <si>
    <t>CP0047</t>
  </si>
  <si>
    <t>Chi phí diệt côn trùng, chuột</t>
  </si>
  <si>
    <t>CP0048</t>
  </si>
  <si>
    <t>Chi phí đồ dùng trên xe</t>
  </si>
  <si>
    <t>CP0049</t>
  </si>
  <si>
    <t>Chi phí tiếp khách</t>
  </si>
  <si>
    <t>CP0050</t>
  </si>
  <si>
    <t>Chi phí đồng phục</t>
  </si>
  <si>
    <t>CP0051</t>
  </si>
  <si>
    <t>Chi phí giá vốn dịch vụ</t>
  </si>
  <si>
    <t>CP0052</t>
  </si>
  <si>
    <t>Chi phí giá vốn đồ ăn</t>
  </si>
  <si>
    <t>CP0053</t>
  </si>
  <si>
    <t>Chi phí giá vốn đồ uống</t>
  </si>
  <si>
    <t>CP0054</t>
  </si>
  <si>
    <t>Chi phí giá vốn hàng hóa</t>
  </si>
  <si>
    <t>CP0055</t>
  </si>
  <si>
    <t>Chi phí giặt là</t>
  </si>
  <si>
    <t>CP0056</t>
  </si>
  <si>
    <t>Chi phí GPS</t>
  </si>
  <si>
    <t>CP0057</t>
  </si>
  <si>
    <t>Chi phí hóa chất bể bơi</t>
  </si>
  <si>
    <t>CP0058</t>
  </si>
  <si>
    <t>Chi phí hút bể tách mỡ</t>
  </si>
  <si>
    <t>CP0059</t>
  </si>
  <si>
    <t>Chi phí in ấn, văn phòng phẩm</t>
  </si>
  <si>
    <t>CP0060</t>
  </si>
  <si>
    <t>CP kiểm định chất lượng nước</t>
  </si>
  <si>
    <t>CP0061</t>
  </si>
  <si>
    <t>Chi phí kiểm định công tơ</t>
  </si>
  <si>
    <t>CP0062</t>
  </si>
  <si>
    <t>CP kiểm định HT nước thải</t>
  </si>
  <si>
    <t>CP0063</t>
  </si>
  <si>
    <t>Chi phí kiểm định nhà máy nước</t>
  </si>
  <si>
    <t>CP0064</t>
  </si>
  <si>
    <t>Chi phí mua bảo hiểm rủi ro</t>
  </si>
  <si>
    <t>CP0065</t>
  </si>
  <si>
    <t>Chi phí nạo vét hố ga</t>
  </si>
  <si>
    <t>CP0066</t>
  </si>
  <si>
    <t>CP phần mềm, bảo trì phần mềm</t>
  </si>
  <si>
    <t>CP0067</t>
  </si>
  <si>
    <t>Chi phí photo</t>
  </si>
  <si>
    <t>CP0068</t>
  </si>
  <si>
    <t>Chi phí rửa xe, bảo dưỡng xe</t>
  </si>
  <si>
    <t>CP0069</t>
  </si>
  <si>
    <t>Chi phí sạc điện</t>
  </si>
  <si>
    <t>CP0070</t>
  </si>
  <si>
    <t>Chi phí SMS</t>
  </si>
  <si>
    <t>CP0071</t>
  </si>
  <si>
    <t>Chi phí sửa chữa lớn TSCĐ</t>
  </si>
  <si>
    <t>CP0072</t>
  </si>
  <si>
    <t>CP SChữa, BDưỡng HT chống sét</t>
  </si>
  <si>
    <t>CP0073</t>
  </si>
  <si>
    <t>CP SChữa, B.Dưỡng HT cứu hỏa</t>
  </si>
  <si>
    <t>CP0074</t>
  </si>
  <si>
    <t>CP SChữa, B.Dưỡng HT thang máy</t>
  </si>
  <si>
    <t>CP0075</t>
  </si>
  <si>
    <t>CP Schữa ,BDưỡng HT thoát nước</t>
  </si>
  <si>
    <t>CP0076</t>
  </si>
  <si>
    <t>CP sửa chữa, bảo dưỡng khác</t>
  </si>
  <si>
    <t>CP0077</t>
  </si>
  <si>
    <t>CP sửa chữa, bảo dưỡng xe Bus</t>
  </si>
  <si>
    <t>CP0078</t>
  </si>
  <si>
    <t>Chi phí thẻ Bus</t>
  </si>
  <si>
    <t>CP0079</t>
  </si>
  <si>
    <t>Chi phí thẻ cư dân</t>
  </si>
  <si>
    <t>CP0080</t>
  </si>
  <si>
    <t>Chi phí thu gom rác thải</t>
  </si>
  <si>
    <t>CP0081</t>
  </si>
  <si>
    <t>CP thuê ngoài dịch vụ an ninh</t>
  </si>
  <si>
    <t>CP0082</t>
  </si>
  <si>
    <t>CP thuê ngoài DV bãi giữ xe</t>
  </si>
  <si>
    <t>CP0083</t>
  </si>
  <si>
    <t>CP thuê ngoài DV chợ cuối tuần</t>
  </si>
  <si>
    <t>CP0084</t>
  </si>
  <si>
    <t>CP thuê ngoài DV vệ sinh</t>
  </si>
  <si>
    <t>CP0085</t>
  </si>
  <si>
    <t>CP thuê ngoài GV dạy bơi</t>
  </si>
  <si>
    <t>CP0086</t>
  </si>
  <si>
    <t>CP thuê ngoài giáo viên PT</t>
  </si>
  <si>
    <t>CP0087</t>
  </si>
  <si>
    <t>Chi phí thuê tài sản</t>
  </si>
  <si>
    <t>CP0088</t>
  </si>
  <si>
    <t>Chi phí tiền điện</t>
  </si>
  <si>
    <t>CP0089</t>
  </si>
  <si>
    <t>Chi phí tiền nước</t>
  </si>
  <si>
    <t>CP0090</t>
  </si>
  <si>
    <t>Chi phí tiền nước uống</t>
  </si>
  <si>
    <t>CP0091</t>
  </si>
  <si>
    <t>Chi phí vận chuyển</t>
  </si>
  <si>
    <t>CP0092</t>
  </si>
  <si>
    <t>Chi phí vận hành khác</t>
  </si>
  <si>
    <t>CP0093</t>
  </si>
  <si>
    <t>CP vận hành máy PĐiện dự phòng</t>
  </si>
  <si>
    <t>CP0094</t>
  </si>
  <si>
    <t>Chi phí vận hành trạm biến áp</t>
  </si>
  <si>
    <t>CP0095</t>
  </si>
  <si>
    <t>Chi phí vật tư, vật liệu</t>
  </si>
  <si>
    <t>CP0096</t>
  </si>
  <si>
    <t>Chi phí vệ sinh mái chung cư</t>
  </si>
  <si>
    <t>CP0097</t>
  </si>
  <si>
    <t>Chi phí Wifi 4G</t>
  </si>
  <si>
    <t>CP0098</t>
  </si>
  <si>
    <t>Chi phí xăng xe</t>
  </si>
  <si>
    <t>CP0099</t>
  </si>
  <si>
    <t>Chi phí xử lý chất thải</t>
  </si>
  <si>
    <t>CP0100</t>
  </si>
  <si>
    <t>Chi phí y tế bể bơi</t>
  </si>
  <si>
    <t>CP0101</t>
  </si>
  <si>
    <t>Công tác phí</t>
  </si>
  <si>
    <t>CP0102</t>
  </si>
  <si>
    <t>Chi phí hóa chất nhà máy nước</t>
  </si>
  <si>
    <t>CP0103</t>
  </si>
  <si>
    <t>Chi phí hoa tươi</t>
  </si>
  <si>
    <t>CP0104</t>
  </si>
  <si>
    <t>CP Khấu hao TSCĐ</t>
  </si>
  <si>
    <t>CP0105</t>
  </si>
  <si>
    <t>Chi phí kiểm định thang máy</t>
  </si>
  <si>
    <t>CP0106</t>
  </si>
  <si>
    <t>Phí loại trừ</t>
  </si>
  <si>
    <t>CP0107</t>
  </si>
  <si>
    <t>CP thuê ngoài DV vận chuyển</t>
  </si>
  <si>
    <t>CP0108</t>
  </si>
  <si>
    <t>CP thuê ngoài DV lắp đặt</t>
  </si>
  <si>
    <t>CP0109</t>
  </si>
  <si>
    <t>Phí chuyển tiền - Onepay</t>
  </si>
  <si>
    <t>CP0110</t>
  </si>
  <si>
    <t>CP bánh kẹo, hoa quả</t>
  </si>
  <si>
    <t>CP0111</t>
  </si>
  <si>
    <t>CP vận hành BQT- RC</t>
  </si>
  <si>
    <t>CP0112</t>
  </si>
  <si>
    <t>CP hút bể phốt</t>
  </si>
  <si>
    <t>CP0113</t>
  </si>
  <si>
    <t>CP DV hóa đơn điện tử,PT,Vé xe</t>
  </si>
  <si>
    <t>CP0114</t>
  </si>
  <si>
    <t>CP Thù lao Ban quản trị</t>
  </si>
  <si>
    <t>CP0115</t>
  </si>
  <si>
    <t>Chi phí hoa hồng môi giới</t>
  </si>
  <si>
    <t>CP0116</t>
  </si>
  <si>
    <t>CP quỹ Phòng chống thiên tai</t>
  </si>
  <si>
    <t>CP0117</t>
  </si>
  <si>
    <t>Chi phí đăng kiểm xe bus</t>
  </si>
  <si>
    <t>CP0118</t>
  </si>
  <si>
    <t>Chi phí phát triển cộng đồng</t>
  </si>
  <si>
    <t>CP0119</t>
  </si>
  <si>
    <t>CP tổ chức hội nghị cư dân</t>
  </si>
  <si>
    <t>CP0120</t>
  </si>
  <si>
    <t>CP HC-NS CĐT phân bổ cho Ecopm</t>
  </si>
  <si>
    <t>CP0121</t>
  </si>
  <si>
    <t>CP quản lý vận hành dự án</t>
  </si>
  <si>
    <t>CP0122</t>
  </si>
  <si>
    <t>CP trích từ quỹ kết dư các BQT</t>
  </si>
  <si>
    <t>CP0123</t>
  </si>
  <si>
    <t>Chi phí phạt vi phạm về thuế</t>
  </si>
  <si>
    <t>CP0124</t>
  </si>
  <si>
    <t>CP quan trắc phân tích MT</t>
  </si>
  <si>
    <t>CP0125</t>
  </si>
  <si>
    <t>CP hỗ trợ giặt là và service</t>
  </si>
  <si>
    <t>DT0001</t>
  </si>
  <si>
    <t>DT xe Bus</t>
  </si>
  <si>
    <t>DT0002</t>
  </si>
  <si>
    <t>DT xe Bus/ Quảng cáo</t>
  </si>
  <si>
    <t>DT0003</t>
  </si>
  <si>
    <t>DT xe Bus/ Thẻ tháng</t>
  </si>
  <si>
    <t>DT0004</t>
  </si>
  <si>
    <t>DT xe Bus/ Vé lẻ</t>
  </si>
  <si>
    <t>DT0005</t>
  </si>
  <si>
    <t>DT xe điện/ Vé lẻ</t>
  </si>
  <si>
    <t>DT0006</t>
  </si>
  <si>
    <t>Thu nhập khác</t>
  </si>
  <si>
    <t>DT0007</t>
  </si>
  <si>
    <t>Thu tiền phạt</t>
  </si>
  <si>
    <t>DT0008</t>
  </si>
  <si>
    <t>DT CLB/ Bán hàng hóa</t>
  </si>
  <si>
    <t>DT0009</t>
  </si>
  <si>
    <t>DT CLB/ Cho thuê khăn</t>
  </si>
  <si>
    <t>DT0010</t>
  </si>
  <si>
    <t>DT CLB/ Cho thuê sự kiện</t>
  </si>
  <si>
    <t>DT0011</t>
  </si>
  <si>
    <t>DT CLB/ Đồ ăn</t>
  </si>
  <si>
    <t>DT0012</t>
  </si>
  <si>
    <t>DT CLB/ Đồ uống</t>
  </si>
  <si>
    <t>DT0013</t>
  </si>
  <si>
    <t>DT CLB/ Huấn luyện viên PT</t>
  </si>
  <si>
    <t>DT0014</t>
  </si>
  <si>
    <t>DT CLB/ Khác</t>
  </si>
  <si>
    <t>DT0015</t>
  </si>
  <si>
    <t>DT CLB/ Vé học bơi</t>
  </si>
  <si>
    <t>DT0016</t>
  </si>
  <si>
    <t>DT CLB/ Vé Tenis</t>
  </si>
  <si>
    <t>DT0017</t>
  </si>
  <si>
    <t>DT CLB/Vé (Bơi.Gym,\Sauna)</t>
  </si>
  <si>
    <t>DT0018</t>
  </si>
  <si>
    <t>DT TMDV/ Đỗ xe đạp điện</t>
  </si>
  <si>
    <t>DT0019</t>
  </si>
  <si>
    <t>DT TMDV/ Đỗ xe máy tháng</t>
  </si>
  <si>
    <t>DT0020</t>
  </si>
  <si>
    <t>DT TMDV/ Đỗ xe ô tô tháng</t>
  </si>
  <si>
    <t>DT0021</t>
  </si>
  <si>
    <t>DT TMDV/ Đỗ xe máy vãng lai</t>
  </si>
  <si>
    <t>DT0022</t>
  </si>
  <si>
    <t>DT Quản lý</t>
  </si>
  <si>
    <t>DT0023</t>
  </si>
  <si>
    <t>DT Tiền điện thu hộ</t>
  </si>
  <si>
    <t>DT0024</t>
  </si>
  <si>
    <t>DT Tiền nước thu hộ</t>
  </si>
  <si>
    <t>DT0025</t>
  </si>
  <si>
    <t>DT TMDV/ Bảo hiểm cháy nổ</t>
  </si>
  <si>
    <t>DT0026</t>
  </si>
  <si>
    <t>DT TMDV/ Cấp thẻ các loại</t>
  </si>
  <si>
    <t>DT0027</t>
  </si>
  <si>
    <t>DT TMDV/ Chợ cuối tuần</t>
  </si>
  <si>
    <t>DT0028</t>
  </si>
  <si>
    <t>DT TMDV/ Cho thuê bạt</t>
  </si>
  <si>
    <t>DT0029</t>
  </si>
  <si>
    <t>DT TMDV/ Cho thuê sự kiện</t>
  </si>
  <si>
    <t>DT0030</t>
  </si>
  <si>
    <t>DT TMDV/Cho thuê trạm P.Sóng</t>
  </si>
  <si>
    <t>DT0031</t>
  </si>
  <si>
    <t>DT TMDV/ Đặt QC,tờ rơi,Standee</t>
  </si>
  <si>
    <t>DT0032</t>
  </si>
  <si>
    <t>DT TMDV/ Điểm đỗ xe hãng Taxi</t>
  </si>
  <si>
    <t>DT0033</t>
  </si>
  <si>
    <t>DT TMDV/ Khác</t>
  </si>
  <si>
    <t>DT0034</t>
  </si>
  <si>
    <t>DT TMDV/ Vệ sinh gia tăng</t>
  </si>
  <si>
    <t>DT0035</t>
  </si>
  <si>
    <t>DT Leasing - cho thuê mặt bằng</t>
  </si>
  <si>
    <t>DT0036</t>
  </si>
  <si>
    <t>DT TMDV/VS,AN trong an toàn TC</t>
  </si>
  <si>
    <t>DT0037</t>
  </si>
  <si>
    <t>Doanh thu tài chính</t>
  </si>
  <si>
    <t>DT0038</t>
  </si>
  <si>
    <t>Doanh thu dich vụ bảo trì</t>
  </si>
  <si>
    <t>DT0039</t>
  </si>
  <si>
    <t>DT phí QL/ khu TM cho thuê</t>
  </si>
  <si>
    <t>DT0040</t>
  </si>
  <si>
    <t>DT nhà hàng Biệt Thự Đảo</t>
  </si>
  <si>
    <t>DT0041</t>
  </si>
  <si>
    <t>DT TMDV/ Đỗ xe ô tô vãng lai</t>
  </si>
  <si>
    <t>DT0042</t>
  </si>
  <si>
    <t>DT quản lý vận hành charge CĐT</t>
  </si>
  <si>
    <t>DT0043</t>
  </si>
  <si>
    <t>DT TMDV/Cho thuê trạm sạc VF</t>
  </si>
  <si>
    <t>DT0044</t>
  </si>
  <si>
    <t>DT Phí quản lý thu hộ CĐT</t>
  </si>
  <si>
    <t>DT0045</t>
  </si>
  <si>
    <t>DT trích từ quỹ kết dư các BQT</t>
  </si>
  <si>
    <t>DT0046</t>
  </si>
  <si>
    <t>DT hoa hồng trạm sạc VF</t>
  </si>
  <si>
    <t>DT0047</t>
  </si>
  <si>
    <t>Doanh thu cho thuê xe bus</t>
  </si>
  <si>
    <t>DT0048</t>
  </si>
  <si>
    <t>Doanh thu nước khoáng Onsen</t>
  </si>
  <si>
    <t>DT0049</t>
  </si>
  <si>
    <t>Thu hộ thù lao Ban Quản Trị</t>
  </si>
  <si>
    <t>DT0050</t>
  </si>
  <si>
    <t>Các khoản thu hộ khác cho BQT</t>
  </si>
  <si>
    <t>CI type</t>
  </si>
  <si>
    <t>Commit (mã khoản mục)</t>
  </si>
  <si>
    <t>Chi phí</t>
  </si>
  <si>
    <t>TN tài chính</t>
  </si>
  <si>
    <t>TN khác</t>
  </si>
  <si>
    <t>CTHĐ</t>
  </si>
  <si>
    <t>Là danh mục chi tiết được sử dụng để lập ngân sách và kiểm soát ngân sách</t>
  </si>
  <si>
    <t>CI code</t>
  </si>
  <si>
    <t>CI name</t>
  </si>
  <si>
    <t>Budget controlling item</t>
  </si>
  <si>
    <t>Object code (mã đối tượng dịch vụ)</t>
  </si>
  <si>
    <t>Object</t>
  </si>
  <si>
    <t>Object name</t>
  </si>
  <si>
    <t>DA0000</t>
  </si>
  <si>
    <t>Khu vực chung Ecopm</t>
  </si>
  <si>
    <t>DA0001</t>
  </si>
  <si>
    <t>Bãi đỗ xe Chợ Ướt</t>
  </si>
  <si>
    <t>DA0002</t>
  </si>
  <si>
    <t>Văn phòng 1</t>
  </si>
  <si>
    <t>DA0003</t>
  </si>
  <si>
    <t>Văn phòng 2</t>
  </si>
  <si>
    <t>DA0004</t>
  </si>
  <si>
    <t>Khu NM Song lập- Đơn lập- Miếu</t>
  </si>
  <si>
    <t>DA0005</t>
  </si>
  <si>
    <t>Nhà ăn</t>
  </si>
  <si>
    <t>DA0006</t>
  </si>
  <si>
    <t>Hạ tầng ngoại cảnh VPTĐ</t>
  </si>
  <si>
    <t>DA0007</t>
  </si>
  <si>
    <t>Công viên Hồ Thiên Nga</t>
  </si>
  <si>
    <t>DA0008</t>
  </si>
  <si>
    <t>Mặt nước CV Hồ Thiên nga</t>
  </si>
  <si>
    <t>DA0009</t>
  </si>
  <si>
    <t>Công viên Mùa Hạ</t>
  </si>
  <si>
    <t>DA0010</t>
  </si>
  <si>
    <t>Công viên Mùa Thu</t>
  </si>
  <si>
    <t>DA0011</t>
  </si>
  <si>
    <t>Công viên Mùa Xuân</t>
  </si>
  <si>
    <t>DA0012</t>
  </si>
  <si>
    <t>Học viện EPGA</t>
  </si>
  <si>
    <t>DA0013</t>
  </si>
  <si>
    <t>Trường ĐoànThị Điểm GreenField</t>
  </si>
  <si>
    <t>DA0014</t>
  </si>
  <si>
    <t>Đại học Anh Quốc (BUV)</t>
  </si>
  <si>
    <t>DA0015</t>
  </si>
  <si>
    <t>Hạ tầng ngoại cảnh Tokyo</t>
  </si>
  <si>
    <t>DA0016</t>
  </si>
  <si>
    <t>Bệnh viện Tokyo</t>
  </si>
  <si>
    <t>DA0017</t>
  </si>
  <si>
    <t>Trường học Tokyo</t>
  </si>
  <si>
    <t>DA0018</t>
  </si>
  <si>
    <t>Trường học VCB</t>
  </si>
  <si>
    <t>DA0019</t>
  </si>
  <si>
    <t>Hạ tầng ngoại cảnh VCB</t>
  </si>
  <si>
    <t>DA0020</t>
  </si>
  <si>
    <t>Trường PTLC Edison</t>
  </si>
  <si>
    <t>DA0021</t>
  </si>
  <si>
    <t>Nhà máy nước sạch</t>
  </si>
  <si>
    <t>DA0022</t>
  </si>
  <si>
    <t>Khu vực chung Chủ đầu tư</t>
  </si>
  <si>
    <t>DA0023</t>
  </si>
  <si>
    <t>Chợ cuối tuần Ecosunday</t>
  </si>
  <si>
    <t>DA0024</t>
  </si>
  <si>
    <t>BQL vận hành chung (VP Ecopm)</t>
  </si>
  <si>
    <t>DA0025</t>
  </si>
  <si>
    <t>Nhà mẫu (chung tất cả các khu)</t>
  </si>
  <si>
    <t>DA0026</t>
  </si>
  <si>
    <t>VP BQLDA_Rìa đường CV HTNga</t>
  </si>
  <si>
    <t>DA0027</t>
  </si>
  <si>
    <t>Bãi xe Công viên Hồ Thiên Nga</t>
  </si>
  <si>
    <t>DA0028</t>
  </si>
  <si>
    <t>Trường Chadwick</t>
  </si>
  <si>
    <t>DA0101</t>
  </si>
  <si>
    <t>Tòa A1 Rừng Cọ</t>
  </si>
  <si>
    <t>DA0102</t>
  </si>
  <si>
    <t>Tòa A2 Rừng Cọ</t>
  </si>
  <si>
    <t>DA0103</t>
  </si>
  <si>
    <t>Tòa A3 Rừng Cọ</t>
  </si>
  <si>
    <t>DA0104</t>
  </si>
  <si>
    <t>Tòa B1 Rừng Cọ</t>
  </si>
  <si>
    <t>DA0105</t>
  </si>
  <si>
    <t>Tòa B2 Rừng Cọ</t>
  </si>
  <si>
    <t>DA0106</t>
  </si>
  <si>
    <t>Tòa C1 Rừng Cọ</t>
  </si>
  <si>
    <t>DA0107</t>
  </si>
  <si>
    <t>Tòa C2 Rừng Cọ</t>
  </si>
  <si>
    <t>DA0108</t>
  </si>
  <si>
    <t>Tòa C3 Rừng Cọ</t>
  </si>
  <si>
    <t>DA0109</t>
  </si>
  <si>
    <t>Tòa D1 Rừng Cọ</t>
  </si>
  <si>
    <t>DA0110</t>
  </si>
  <si>
    <t>Tòa D2 Rừng Cọ</t>
  </si>
  <si>
    <t>DA0111</t>
  </si>
  <si>
    <t>Tòa D3 Rừng Cọ</t>
  </si>
  <si>
    <t>DA0112</t>
  </si>
  <si>
    <t>Tòa E1 Rừng Cọ</t>
  </si>
  <si>
    <t>DA0113</t>
  </si>
  <si>
    <t>Tòa E2 Rừng Cọ</t>
  </si>
  <si>
    <t>DA0114</t>
  </si>
  <si>
    <t>Câu lạc bộ Rừng Cọ</t>
  </si>
  <si>
    <t>DA0115</t>
  </si>
  <si>
    <t>Hạ tầng ngoại cảnh Rừng Cọ</t>
  </si>
  <si>
    <t>DA0116</t>
  </si>
  <si>
    <t>Bãi đỗ xe Rừng Cọ</t>
  </si>
  <si>
    <t>DA0117</t>
  </si>
  <si>
    <t>TTTM Rừng Cọ (Leasing)</t>
  </si>
  <si>
    <t>DA0118</t>
  </si>
  <si>
    <t>Nhà máy nước thải số 1 GĐ1</t>
  </si>
  <si>
    <t>DA0119</t>
  </si>
  <si>
    <t>Ban Quản Trị Rừng Cọ</t>
  </si>
  <si>
    <t>DA0201</t>
  </si>
  <si>
    <t>Khu nhà phố - Phố Trúc</t>
  </si>
  <si>
    <t>DA0202</t>
  </si>
  <si>
    <t>Hạ tầng ngoại cảnh Phố Trúc</t>
  </si>
  <si>
    <t>DA0203</t>
  </si>
  <si>
    <t>Bãi đỗ xe Highland</t>
  </si>
  <si>
    <t>DA0204</t>
  </si>
  <si>
    <t>Kinh doanh thương mại Phố Trúc</t>
  </si>
  <si>
    <t>DA0301</t>
  </si>
  <si>
    <t>Biệt thự vườn Tùng</t>
  </si>
  <si>
    <t>DA0302</t>
  </si>
  <si>
    <t>Câu lạc bộ Vườn Tùng</t>
  </si>
  <si>
    <t>DA0303</t>
  </si>
  <si>
    <t>Hạ tầng ngoại cảnh Vườn Tùng</t>
  </si>
  <si>
    <t>DA0401</t>
  </si>
  <si>
    <t>Biệt thự vườn Mai</t>
  </si>
  <si>
    <t>DA0402</t>
  </si>
  <si>
    <t>Câu lạc bộ Vườn Mai</t>
  </si>
  <si>
    <t>DA0403</t>
  </si>
  <si>
    <t>Hạ tầng ngoại cảnh Vườn Mai</t>
  </si>
  <si>
    <t>DA0501</t>
  </si>
  <si>
    <t>Biệt thự Phố Cúc</t>
  </si>
  <si>
    <t>DA0502</t>
  </si>
  <si>
    <t>Hạ tầng ngoại cảnh Phố Cúc</t>
  </si>
  <si>
    <t>DA0601</t>
  </si>
  <si>
    <t>Nhà phố Park River</t>
  </si>
  <si>
    <t>DA0602</t>
  </si>
  <si>
    <t>TTTM Park River - Leasing</t>
  </si>
  <si>
    <t>DA0603</t>
  </si>
  <si>
    <t>Câu lạc bộ Park River</t>
  </si>
  <si>
    <t>DA0604</t>
  </si>
  <si>
    <t>Hạ tầng ngoại cảnh Park River</t>
  </si>
  <si>
    <t>DA0701</t>
  </si>
  <si>
    <t>Làng Hà Lan 1</t>
  </si>
  <si>
    <t>DA0702</t>
  </si>
  <si>
    <t>Làng Hà Lan 2</t>
  </si>
  <si>
    <t>DA0703</t>
  </si>
  <si>
    <t>Làng Hà Lan 3</t>
  </si>
  <si>
    <t>DA0704</t>
  </si>
  <si>
    <t>Làng Hà Lan 4</t>
  </si>
  <si>
    <t>DA0705</t>
  </si>
  <si>
    <t>Hạ tầng ngoại cảnh Làng Hà Lan</t>
  </si>
  <si>
    <t>DA0706</t>
  </si>
  <si>
    <t>Mặt nước Làng Hà Lan</t>
  </si>
  <si>
    <t>DA0801</t>
  </si>
  <si>
    <t>S3- Skyoasis</t>
  </si>
  <si>
    <t>DA0802</t>
  </si>
  <si>
    <t>S-Premium-Skyoasis</t>
  </si>
  <si>
    <t>DA0803</t>
  </si>
  <si>
    <t>S1-Skyoasis</t>
  </si>
  <si>
    <t>DA0804</t>
  </si>
  <si>
    <t>S2-Skyoasis</t>
  </si>
  <si>
    <t>DA0805</t>
  </si>
  <si>
    <t>Hạ tầng ngoại cảnh Sky Oasis</t>
  </si>
  <si>
    <t>DA0806</t>
  </si>
  <si>
    <t>Câu Lạc Bộ Sky Oasis</t>
  </si>
  <si>
    <t>DA0807</t>
  </si>
  <si>
    <t>Hầm để xe CT07A-S3,SP-Skyoasis</t>
  </si>
  <si>
    <t>DA0901</t>
  </si>
  <si>
    <t>SO1</t>
  </si>
  <si>
    <t>DA0902</t>
  </si>
  <si>
    <t>SO2</t>
  </si>
  <si>
    <t>DA0903</t>
  </si>
  <si>
    <t>Hạ tầng ngoại cảnh Sol Forest</t>
  </si>
  <si>
    <t>DA1001</t>
  </si>
  <si>
    <t>Đảo 1 - Jade Island</t>
  </si>
  <si>
    <t>DA1002</t>
  </si>
  <si>
    <t>Đảo 2 - Sapphire Island</t>
  </si>
  <si>
    <t>DA1003</t>
  </si>
  <si>
    <t>Đảo 3 - Topaz Island</t>
  </si>
  <si>
    <t>DA1004</t>
  </si>
  <si>
    <t>Đảo 4 - Asteria Island</t>
  </si>
  <si>
    <t>DA1005</t>
  </si>
  <si>
    <t>Đảo 5 - Emerald Island</t>
  </si>
  <si>
    <t>DA1006</t>
  </si>
  <si>
    <t>Đảo 6 - Starlight Island</t>
  </si>
  <si>
    <t>DA1007</t>
  </si>
  <si>
    <t>Hạ tầng ngoại cảnh BTĐ</t>
  </si>
  <si>
    <t>DA1008</t>
  </si>
  <si>
    <t>Câu lạc bộ biệt thự đảo 1</t>
  </si>
  <si>
    <t>DA1009</t>
  </si>
  <si>
    <t>Mặt nước biệt thự đảo</t>
  </si>
  <si>
    <t>DA1010</t>
  </si>
  <si>
    <t>Nhà hàng Biệt Thự Đảo</t>
  </si>
  <si>
    <t>DA1101</t>
  </si>
  <si>
    <t>Tòa Westbay A</t>
  </si>
  <si>
    <t>DA1102</t>
  </si>
  <si>
    <t>Tòa Westbay B</t>
  </si>
  <si>
    <t>DA1103</t>
  </si>
  <si>
    <t>Tòa Westbay C</t>
  </si>
  <si>
    <t>DA1104</t>
  </si>
  <si>
    <t>Tòa Westbay D</t>
  </si>
  <si>
    <t>DA1105</t>
  </si>
  <si>
    <t>Bãi đỗ xe ngoài trời Westbay</t>
  </si>
  <si>
    <t>DA1106</t>
  </si>
  <si>
    <t>Bãi đỗ xe dưới hầm Westbay</t>
  </si>
  <si>
    <t>DA1107</t>
  </si>
  <si>
    <t>Câu lạc bộ Westbay</t>
  </si>
  <si>
    <t>DA1108</t>
  </si>
  <si>
    <t>Hạ tầng ngoại cảnh Westbay</t>
  </si>
  <si>
    <t>DA1109</t>
  </si>
  <si>
    <t>TTTM Westbay</t>
  </si>
  <si>
    <t>DA1201</t>
  </si>
  <si>
    <t>Nhà phố Grand Marina</t>
  </si>
  <si>
    <t>DA1202</t>
  </si>
  <si>
    <t>TTTM Grand Marina - Leasing</t>
  </si>
  <si>
    <t>DA1203</t>
  </si>
  <si>
    <t>Hạ tầng N.Cảnh Grand Marina</t>
  </si>
  <si>
    <t>DA1301</t>
  </si>
  <si>
    <t>Marina Arc 1</t>
  </si>
  <si>
    <t>DA1302</t>
  </si>
  <si>
    <t>Marina Arc 2</t>
  </si>
  <si>
    <t>DA1303</t>
  </si>
  <si>
    <t>Hạ tầng ngoại cảnh Marina Arc</t>
  </si>
  <si>
    <t>DA1401</t>
  </si>
  <si>
    <t>Nhà phố Marina Arc</t>
  </si>
  <si>
    <t>DA1402</t>
  </si>
  <si>
    <t>TTTM Marina Arc - Leasing</t>
  </si>
  <si>
    <t>DA1403</t>
  </si>
  <si>
    <t>Câu lạc bộ Marina Arc</t>
  </si>
  <si>
    <t>DA1404</t>
  </si>
  <si>
    <t>Hạ tầng ngoại cảnh S1,S2 Oasis</t>
  </si>
  <si>
    <t>DA1501</t>
  </si>
  <si>
    <t>Nhà phố Thủy Nguyên</t>
  </si>
  <si>
    <t>DA1502</t>
  </si>
  <si>
    <t>TTTM Thủy Nguyên - Leasing</t>
  </si>
  <si>
    <t>DA1503</t>
  </si>
  <si>
    <t>Câu lạc bộ Thủy Nguyên</t>
  </si>
  <si>
    <t>DA1504</t>
  </si>
  <si>
    <t>Hạ tầng ngoại cảnh Thủy Nguyên</t>
  </si>
  <si>
    <t>DA1601</t>
  </si>
  <si>
    <t>Lake 1</t>
  </si>
  <si>
    <t>DA1602</t>
  </si>
  <si>
    <t>Lake 2</t>
  </si>
  <si>
    <t>DA1603</t>
  </si>
  <si>
    <t>Sky 2</t>
  </si>
  <si>
    <t>DA1604</t>
  </si>
  <si>
    <t>Sky 3</t>
  </si>
  <si>
    <t>DA1605</t>
  </si>
  <si>
    <t>Sky 1</t>
  </si>
  <si>
    <t>DA1606</t>
  </si>
  <si>
    <t>Park 1</t>
  </si>
  <si>
    <t>DA1607</t>
  </si>
  <si>
    <t>Park Premium ( Park 2)</t>
  </si>
  <si>
    <t>DA1608</t>
  </si>
  <si>
    <t>Ngoại Cảnh AQB-B (Sky1,Park)</t>
  </si>
  <si>
    <t>DA1609</t>
  </si>
  <si>
    <t>Mặt nước Chung cư Aquabay</t>
  </si>
  <si>
    <t>DA1610</t>
  </si>
  <si>
    <t>Hạ tầng N.Cảnh Central Lake</t>
  </si>
  <si>
    <t>DA1611</t>
  </si>
  <si>
    <t>Ngoại cảnh Sky 2,3 và Lake 1,2</t>
  </si>
  <si>
    <t>DA1612</t>
  </si>
  <si>
    <t>Câu lạc bộ Lake</t>
  </si>
  <si>
    <t>DA1613</t>
  </si>
  <si>
    <t>Câu lạc bộ Sky</t>
  </si>
  <si>
    <t>DA1614</t>
  </si>
  <si>
    <t>Bãi đỗ xe ngoài trời Park 1,2</t>
  </si>
  <si>
    <t>DA1615</t>
  </si>
  <si>
    <t>Bãi đỗ xe dưới hầm - Sky 2,3</t>
  </si>
  <si>
    <t>DA1616</t>
  </si>
  <si>
    <t>Bãi đỗ xe dưới hầm - Lake 1,2</t>
  </si>
  <si>
    <t>DA1617</t>
  </si>
  <si>
    <t>Bãi đỗ xe dưới hầm Sky 1 Park</t>
  </si>
  <si>
    <t>DA1618</t>
  </si>
  <si>
    <t>Câu lạc bộ Grand Park</t>
  </si>
  <si>
    <t>DA1619</t>
  </si>
  <si>
    <t>TTTM AQB-A(Sky23+Lake)-Leasing</t>
  </si>
  <si>
    <t>DA1620</t>
  </si>
  <si>
    <t>TTTM AQB-B (Sky1+Park)-Leasing</t>
  </si>
  <si>
    <t>DA1701</t>
  </si>
  <si>
    <t>Nhà phố Thảo Nguyên</t>
  </si>
  <si>
    <t>DA1702</t>
  </si>
  <si>
    <t>Hạ tầng ngoại cảnh Thảo Nguyên</t>
  </si>
  <si>
    <t>DA1703</t>
  </si>
  <si>
    <t>TTTM Thảo Nguyên</t>
  </si>
  <si>
    <t>DA1704</t>
  </si>
  <si>
    <t>Câu lạc bộ Thảo Nguyên</t>
  </si>
  <si>
    <t>DA1705</t>
  </si>
  <si>
    <t>Nhà máy nước thải số 3 giápTHA</t>
  </si>
  <si>
    <t>DA1801</t>
  </si>
  <si>
    <t>Nhà phố Mimosa</t>
  </si>
  <si>
    <t>DA1802</t>
  </si>
  <si>
    <t>TTTM Mimosa - Leasing</t>
  </si>
  <si>
    <t>DA1803</t>
  </si>
  <si>
    <t>Câu lạc bộ Mimosa</t>
  </si>
  <si>
    <t>DA1804</t>
  </si>
  <si>
    <t>Hạ tầng ngoại cảnh Mimosa</t>
  </si>
  <si>
    <t>DA1901</t>
  </si>
  <si>
    <t>Câu lạc bộ Spring Valley</t>
  </si>
  <si>
    <t>DA1902</t>
  </si>
  <si>
    <t>Hạ tầng N.Cảnh Spring Valley</t>
  </si>
  <si>
    <t>DA1903</t>
  </si>
  <si>
    <t>Nhà phố Spring Valley</t>
  </si>
  <si>
    <t>DA1904</t>
  </si>
  <si>
    <t>TTTM Spring Valley - Leasing</t>
  </si>
  <si>
    <t>DA2001</t>
  </si>
  <si>
    <t>Nhà phố - Biệt thự Marina</t>
  </si>
  <si>
    <t>DA2002</t>
  </si>
  <si>
    <t>Khu vực cầu Thủy Tiên</t>
  </si>
  <si>
    <t>DA2003</t>
  </si>
  <si>
    <t>Hạ tầng Ngoại Cảnh khu Marina</t>
  </si>
  <si>
    <t>DA2004</t>
  </si>
  <si>
    <t>Hạ tầng Ngoại Cảnh Marina A</t>
  </si>
  <si>
    <t>DA2005</t>
  </si>
  <si>
    <t>Hạ tầng ngoại cảnh Marina B</t>
  </si>
  <si>
    <t>DA2101</t>
  </si>
  <si>
    <t>Nhà Phố Thủy Trúc</t>
  </si>
  <si>
    <t>DA2102</t>
  </si>
  <si>
    <t>Hạ tầng ngoại cảnh Thủy Trúc</t>
  </si>
  <si>
    <t>DA2202</t>
  </si>
  <si>
    <t>Hạ tầng ngoại cảnh CT21,22</t>
  </si>
  <si>
    <t>DA2301</t>
  </si>
  <si>
    <t>Nhà phố Vịnh Đảo (TT-PT1)</t>
  </si>
  <si>
    <t>DA2302</t>
  </si>
  <si>
    <t>Nhà phố Vịnh Đảo (TT-PT2)</t>
  </si>
  <si>
    <t>DA2303</t>
  </si>
  <si>
    <t>Nhà phố Vịnh Đảo (TT-PT3)</t>
  </si>
  <si>
    <t>DA2304</t>
  </si>
  <si>
    <t>Hạ tầng ngoại cảnh NP Vịnh Đảo</t>
  </si>
  <si>
    <t>DA2305</t>
  </si>
  <si>
    <t>Nhà phố Vịnh Đảo (TT-PT4)</t>
  </si>
  <si>
    <t>DA2306</t>
  </si>
  <si>
    <t>Nhà phố Vịnh Đảo (SH-PT2)</t>
  </si>
  <si>
    <t>DA2307</t>
  </si>
  <si>
    <t>Trạm xử lý nước thải số 2</t>
  </si>
  <si>
    <t>DA2308</t>
  </si>
  <si>
    <t>DA2309</t>
  </si>
  <si>
    <t>Tòa Thủy Tiên</t>
  </si>
  <si>
    <t>DA2310</t>
  </si>
  <si>
    <t>HavenPark</t>
  </si>
  <si>
    <t>DA2311</t>
  </si>
  <si>
    <t>Bãi đỗ xe dưới hầm Thủy Tiên</t>
  </si>
  <si>
    <t>DA2312</t>
  </si>
  <si>
    <t>Hạ tầng Ngoại cảnh Sky 2,3</t>
  </si>
  <si>
    <t>DA2313</t>
  </si>
  <si>
    <t>Hạ tầng Ngoại cảnh Lake 1,2</t>
  </si>
  <si>
    <t>DA2314</t>
  </si>
  <si>
    <t>Hạ tầng ngoại cảnh Westbay ABC</t>
  </si>
  <si>
    <t>DA2315</t>
  </si>
  <si>
    <t>Hạ tầng ngoại cảnh Westbay D</t>
  </si>
  <si>
    <t>DA2316</t>
  </si>
  <si>
    <t>Tòa R3 - CT21,22</t>
  </si>
  <si>
    <t>DA2317</t>
  </si>
  <si>
    <t>Tòa R2 CT21,22</t>
  </si>
  <si>
    <t>DA2318</t>
  </si>
  <si>
    <t>Tòa R1  CT21,22</t>
  </si>
  <si>
    <t>DA2319</t>
  </si>
  <si>
    <t>Tòa L1 CT21,22</t>
  </si>
  <si>
    <t>DA2320</t>
  </si>
  <si>
    <t>Tòa L2  CT21,22</t>
  </si>
  <si>
    <t>DA2321</t>
  </si>
  <si>
    <t>Tòa B1 CT21,22</t>
  </si>
  <si>
    <t>DA2322</t>
  </si>
  <si>
    <t>Tòa B2 CT21,22</t>
  </si>
  <si>
    <t>DA2323</t>
  </si>
  <si>
    <t>Tòa B3 CT21,22</t>
  </si>
  <si>
    <t>DA2324</t>
  </si>
  <si>
    <t>Xe bus 29B-079.09</t>
  </si>
  <si>
    <t>DA2325</t>
  </si>
  <si>
    <t>Xe bus 29B-079.19</t>
  </si>
  <si>
    <t>DA2326</t>
  </si>
  <si>
    <t>Xe bus 29B-079.52</t>
  </si>
  <si>
    <t>DA2327</t>
  </si>
  <si>
    <t>Xe bus 29B-079.25</t>
  </si>
  <si>
    <t>DA2328</t>
  </si>
  <si>
    <t>Xe bus 29B-078.91</t>
  </si>
  <si>
    <t>DA2329</t>
  </si>
  <si>
    <t>Xe bus 29B-059.63</t>
  </si>
  <si>
    <t>DA2330</t>
  </si>
  <si>
    <t>Xe bus 29B-069.42</t>
  </si>
  <si>
    <t>DA2331</t>
  </si>
  <si>
    <t>Xe bus 29B-068.71</t>
  </si>
  <si>
    <t>DA2332</t>
  </si>
  <si>
    <t>Xe bus 29B-070.33</t>
  </si>
  <si>
    <t>DA2333</t>
  </si>
  <si>
    <t>Xe bus 29B - 131.03</t>
  </si>
  <si>
    <t>DA2334</t>
  </si>
  <si>
    <t>Xe bus 29B - 130.90</t>
  </si>
  <si>
    <t>DA2335</t>
  </si>
  <si>
    <t>Xe bus 29B - 102.71</t>
  </si>
  <si>
    <t>DA2336</t>
  </si>
  <si>
    <t>Xe bus 29B - 131.06</t>
  </si>
  <si>
    <t>DA2337</t>
  </si>
  <si>
    <t>Xe bus 29B - 130.93</t>
  </si>
  <si>
    <t>DA2338</t>
  </si>
  <si>
    <t>Xe bus 29B - 134.56</t>
  </si>
  <si>
    <t>DA2339</t>
  </si>
  <si>
    <t>Xe bus 29B - 133.96</t>
  </si>
  <si>
    <t>DA2340</t>
  </si>
  <si>
    <t>Xe bus 29B - 133.45</t>
  </si>
  <si>
    <t>DA2341</t>
  </si>
  <si>
    <t>Xe bus 29B - 134.42</t>
  </si>
  <si>
    <t>DA2342</t>
  </si>
  <si>
    <t>Xe bus 29B - 134.76</t>
  </si>
  <si>
    <t>DA2343</t>
  </si>
  <si>
    <t>Xe bus 29B - 167.96</t>
  </si>
  <si>
    <t>DA2344</t>
  </si>
  <si>
    <t>Xe bus 29B - 168.82</t>
  </si>
  <si>
    <t>DA2345</t>
  </si>
  <si>
    <t>Xe bus 29B - 167.66</t>
  </si>
  <si>
    <t>DA2346</t>
  </si>
  <si>
    <t>Xe bus 29B - 168.20</t>
  </si>
  <si>
    <t>DA2347</t>
  </si>
  <si>
    <t>Xe bus 29B - 165.82</t>
  </si>
  <si>
    <t>DA2348</t>
  </si>
  <si>
    <t>Xe bus 29B - 174.91</t>
  </si>
  <si>
    <t>DA2349</t>
  </si>
  <si>
    <t>Xe bus 29B - 174.81</t>
  </si>
  <si>
    <t>DA2350</t>
  </si>
  <si>
    <t>Xe bus 29B - 174.66</t>
  </si>
  <si>
    <t>DA2351</t>
  </si>
  <si>
    <t>Xe bus 29B - 174.10</t>
  </si>
  <si>
    <t>DA2352</t>
  </si>
  <si>
    <t>Xe bus 29B - 174.62</t>
  </si>
  <si>
    <t>DA2353</t>
  </si>
  <si>
    <t>Xe bus 29B - 400.19</t>
  </si>
  <si>
    <t>DA2354</t>
  </si>
  <si>
    <t>Xe bus 29B - 400.25</t>
  </si>
  <si>
    <t>DA2355</t>
  </si>
  <si>
    <t>Xe bus 29B-003.12</t>
  </si>
  <si>
    <t>DA2356</t>
  </si>
  <si>
    <t>Xe bus 29B - 400.52</t>
  </si>
  <si>
    <t>DA2357</t>
  </si>
  <si>
    <t>Xe bus 29B - 403.44</t>
  </si>
  <si>
    <t>DA2358</t>
  </si>
  <si>
    <t>Xe bus 29B - 403.62</t>
  </si>
  <si>
    <t>DA2359</t>
  </si>
  <si>
    <t>Xe bus 29B - 409.65</t>
  </si>
  <si>
    <t>DA2360</t>
  </si>
  <si>
    <t>Xe bus 29B - 408.78</t>
  </si>
  <si>
    <t>DA2361</t>
  </si>
  <si>
    <t>Xe bus 29B - 409.46</t>
  </si>
  <si>
    <t>DA2362</t>
  </si>
  <si>
    <t>Xe bus 29B - 409.54</t>
  </si>
  <si>
    <t>DA2363</t>
  </si>
  <si>
    <t>Xe bus 29B - 400.32</t>
  </si>
  <si>
    <t>DA2364</t>
  </si>
  <si>
    <t>Xe bus 29B-069.41</t>
  </si>
  <si>
    <t>DA2365</t>
  </si>
  <si>
    <t>Xe bus 29B - 414.13</t>
  </si>
  <si>
    <t>DA2366</t>
  </si>
  <si>
    <t>Xe bus 29B - 414.37</t>
  </si>
  <si>
    <t>DA2367</t>
  </si>
  <si>
    <t>Xe bus 29B - 414.80</t>
  </si>
  <si>
    <t>DA2368</t>
  </si>
  <si>
    <t>Xe bus 29B - 414.56</t>
  </si>
  <si>
    <t>DA2369</t>
  </si>
  <si>
    <t>Xe bus 29B - 414.71</t>
  </si>
  <si>
    <t>DA2370</t>
  </si>
  <si>
    <t>Xe tải Thaco-29C – 895.77</t>
  </si>
  <si>
    <t>DA2371</t>
  </si>
  <si>
    <t>Xe quét hút Isuzu-89C - 258.09</t>
  </si>
  <si>
    <t>DA2372</t>
  </si>
  <si>
    <t>Xe xi tec Foton-29H – 139.56</t>
  </si>
  <si>
    <t>DA2373</t>
  </si>
  <si>
    <t>Onsen khối đế L1,L2-CT21,22</t>
  </si>
  <si>
    <t>DA2374</t>
  </si>
  <si>
    <t>Hầm để xe CT07-S,S2-Skyoasis</t>
  </si>
  <si>
    <t>DA2375</t>
  </si>
  <si>
    <t>Hầm để xe Havenpark</t>
  </si>
  <si>
    <t>DA2376</t>
  </si>
  <si>
    <t>Ban Quản Trị tòa nhà Havenpark</t>
  </si>
  <si>
    <t>DA23777</t>
  </si>
  <si>
    <t>DA23778</t>
  </si>
  <si>
    <t>Onsen căn hộ CT21,22</t>
  </si>
  <si>
    <t>DA2379</t>
  </si>
  <si>
    <t>Master Villa khu Biệt Thự Đảo</t>
  </si>
  <si>
    <t>Asset (Phân loại tài sản)</t>
  </si>
  <si>
    <t>Là danh mục để phân loại tài sản khi lập ngân sách CAPEX</t>
  </si>
  <si>
    <t>Asset type</t>
  </si>
  <si>
    <t>TK NG</t>
  </si>
  <si>
    <t>CAPEX trang thiết bị kỹ thuật</t>
  </si>
  <si>
    <t>220_</t>
  </si>
  <si>
    <t>CAPEX cải tạo tòa nhà</t>
  </si>
  <si>
    <t>CNTT_Giải pháp An ninh Bảo mật</t>
  </si>
  <si>
    <t>CNTT_Mua sắm Trang thiết bị</t>
  </si>
  <si>
    <t>240_</t>
  </si>
  <si>
    <t>CNTT_Nâng cấp hạ tầng</t>
  </si>
  <si>
    <t>CNTT_Nâng cấp ứng dụng</t>
  </si>
  <si>
    <t>CNTT_Ứng dụng mới</t>
  </si>
  <si>
    <t>Phương tiện vận tải</t>
  </si>
  <si>
    <t>CAPEX hành chính</t>
  </si>
  <si>
    <t>TKT_Công cụ dụng cụ đầu tư</t>
  </si>
  <si>
    <t>Statistic (chỉ tiêu thống kê)</t>
  </si>
  <si>
    <t>Là danh mục các chỉ tiêu thống kê hoạt động, danh mục này chủ yếu là các chỉ tiêu phi tài chính</t>
  </si>
  <si>
    <t>Statistics</t>
  </si>
  <si>
    <t>Statistics name</t>
  </si>
  <si>
    <t>Unit</t>
  </si>
  <si>
    <t>Financial (chỉ tiêu BCTC)</t>
  </si>
  <si>
    <t>Là chỉ tiêu báo cáo tài chính, được nội suy ra từ các mã CI và Cost center, để lập báo cáo tài chính dự phóng</t>
  </si>
  <si>
    <t>CASH FLOW</t>
  </si>
  <si>
    <t>BS code</t>
  </si>
  <si>
    <t>No</t>
  </si>
  <si>
    <t>FS CODE</t>
  </si>
  <si>
    <t>BS CODE</t>
  </si>
  <si>
    <t>PL CODE</t>
  </si>
  <si>
    <t>CF code</t>
  </si>
  <si>
    <t>CF name</t>
  </si>
  <si>
    <t>110_</t>
  </si>
  <si>
    <t>Tiền và các khoản tương đương tiền</t>
  </si>
  <si>
    <t>01_</t>
  </si>
  <si>
    <t xml:space="preserve">Tiền thu từ bán hàng và cung cấp dịch vụ và doanh </t>
  </si>
  <si>
    <t>120_</t>
  </si>
  <si>
    <t>Các khoản đầu tư tài chính ngắn hạn</t>
  </si>
  <si>
    <t>02_</t>
  </si>
  <si>
    <t>Tiền chi trả cho người cung cấp hàng hóa, dịch vụ</t>
  </si>
  <si>
    <t>130_</t>
  </si>
  <si>
    <t>Các khoản phải thu ngắn hạn</t>
  </si>
  <si>
    <t>03_</t>
  </si>
  <si>
    <t>Tiền chi trả người lao động</t>
  </si>
  <si>
    <t>140_</t>
  </si>
  <si>
    <t>Hàng tồn kho</t>
  </si>
  <si>
    <t>04_</t>
  </si>
  <si>
    <t>Tiền lãi vay đã trả</t>
  </si>
  <si>
    <t>150_</t>
  </si>
  <si>
    <t>Chi phí trả trước ngắn hạn</t>
  </si>
  <si>
    <t>05_</t>
  </si>
  <si>
    <t>Thuế thu nhập doanh nghiệp đã nộp</t>
  </si>
  <si>
    <t>152_</t>
  </si>
  <si>
    <t>Thuế GTGT được khấu trừ HĐKD</t>
  </si>
  <si>
    <t>06_</t>
  </si>
  <si>
    <t>Tiền thu khác từ các hoạt động kinh doanh</t>
  </si>
  <si>
    <t>153_</t>
  </si>
  <si>
    <t>Thuế GTGT được khấu trừ HĐĐT</t>
  </si>
  <si>
    <t>07_</t>
  </si>
  <si>
    <t>Tiền chi khác cho các hoạt động kinh doanh</t>
  </si>
  <si>
    <t>158_</t>
  </si>
  <si>
    <t>Tài sản ngắn hạn khác</t>
  </si>
  <si>
    <t>21_</t>
  </si>
  <si>
    <t>Tiền chi để mua sắm và xây dựng TSCĐ các tài sản dài hạn</t>
  </si>
  <si>
    <t>210_</t>
  </si>
  <si>
    <t>Các khoản phải thu dài hạn</t>
  </si>
  <si>
    <t>22_</t>
  </si>
  <si>
    <t>Tiền thu từ thanh lý, nhượng bán TSCĐ tài sản dài hạn</t>
  </si>
  <si>
    <t>Tài sản cố định</t>
  </si>
  <si>
    <t>23_</t>
  </si>
  <si>
    <t>Tiền chi cho vay, mua công cụ nợ của đơn vị khác</t>
  </si>
  <si>
    <t>223_</t>
  </si>
  <si>
    <t>Hao mòn TSCĐ</t>
  </si>
  <si>
    <t>24_</t>
  </si>
  <si>
    <t>Tiền thu hồi cho vay, bán lại công cụ nợ</t>
  </si>
  <si>
    <t>231_</t>
  </si>
  <si>
    <t>Bất động sản đầu tư</t>
  </si>
  <si>
    <t>25_</t>
  </si>
  <si>
    <t>Tiền chi đầu tư góp vốn vào các đơn vị khác</t>
  </si>
  <si>
    <t>232_</t>
  </si>
  <si>
    <t>Hao mòn BĐS đầu tư</t>
  </si>
  <si>
    <t>26_</t>
  </si>
  <si>
    <t>Tiền thu hồi đầu tư góp vốn vào các đơn vị khác</t>
  </si>
  <si>
    <t>Tài sản dở dang dài hạn</t>
  </si>
  <si>
    <t>27_</t>
  </si>
  <si>
    <t>Tiền thu lãi cho vay, cổ tức, lợi nhuận được chia</t>
  </si>
  <si>
    <t>250_</t>
  </si>
  <si>
    <t>Các khoản đầu tư tài chính dài hạn</t>
  </si>
  <si>
    <t>31_</t>
  </si>
  <si>
    <t>Tiền thu từ phát hành cổ phiếu, nhận vốn góp của CSH</t>
  </si>
  <si>
    <t>260_</t>
  </si>
  <si>
    <t>Tổng tài sản dài hạn khác</t>
  </si>
  <si>
    <t>32_</t>
  </si>
  <si>
    <t>Tiền trả lại vốn góp cho các chủ sở hữu</t>
  </si>
  <si>
    <t>269_</t>
  </si>
  <si>
    <t>Lợi thế thương mại</t>
  </si>
  <si>
    <t>33_</t>
  </si>
  <si>
    <t>Tiền thu từ đi vay</t>
  </si>
  <si>
    <t>311_</t>
  </si>
  <si>
    <t>Phải trả người bán ngắn hạn</t>
  </si>
  <si>
    <t>34_</t>
  </si>
  <si>
    <t>Tiền trả nợ gốc vay</t>
  </si>
  <si>
    <t>312_</t>
  </si>
  <si>
    <t>Người mua trả tiền trước</t>
  </si>
  <si>
    <t>36_</t>
  </si>
  <si>
    <t>Cổ tức và lợi nhuận đã trả cho CSH</t>
  </si>
  <si>
    <t>313_</t>
  </si>
  <si>
    <t>Thuế và các khoản phải nộp NN</t>
  </si>
  <si>
    <t>314_</t>
  </si>
  <si>
    <t>Phải trả nhân viên</t>
  </si>
  <si>
    <t>315_</t>
  </si>
  <si>
    <t>Chi phí phải trả ngắn hạn</t>
  </si>
  <si>
    <t>318_</t>
  </si>
  <si>
    <t>Doanh thu chưa thực hiện ngắn hạn</t>
  </si>
  <si>
    <t>319_</t>
  </si>
  <si>
    <t>Các khoản phải trả ngắn hạn khác</t>
  </si>
  <si>
    <t>320_</t>
  </si>
  <si>
    <t>Vay và nợ thuê tài chính ngắn hạn</t>
  </si>
  <si>
    <t>321_</t>
  </si>
  <si>
    <t>Vay và nợ dài hạn đến hạn trả</t>
  </si>
  <si>
    <t>331_</t>
  </si>
  <si>
    <t>Phải trả người bán dài hạn</t>
  </si>
  <si>
    <t>336_</t>
  </si>
  <si>
    <t>Doanh thu chưa thực hiện dài hạn</t>
  </si>
  <si>
    <t>338_</t>
  </si>
  <si>
    <t>Vay và nợ thuê tài chính dài hạn</t>
  </si>
  <si>
    <t>342_</t>
  </si>
  <si>
    <t>Dự phòng phải trả dài hạn</t>
  </si>
  <si>
    <t>350_</t>
  </si>
  <si>
    <t>Nợ dài hạn khác</t>
  </si>
  <si>
    <t>411_</t>
  </si>
  <si>
    <t>Vốn đầu tư của chủ sở hữu</t>
  </si>
  <si>
    <t>412_</t>
  </si>
  <si>
    <t>Thặng dư vốn cổ phần</t>
  </si>
  <si>
    <t>416_</t>
  </si>
  <si>
    <t>Chênh lệch đánh giá lại tài sản</t>
  </si>
  <si>
    <t>421_</t>
  </si>
  <si>
    <t>Lợi nhuận sau thuế chưa phân phối</t>
  </si>
  <si>
    <t>430_</t>
  </si>
  <si>
    <t>Nguồn vốn khác</t>
  </si>
  <si>
    <t>511_</t>
  </si>
  <si>
    <t>Doanh thu bán hàng</t>
  </si>
  <si>
    <t>521_</t>
  </si>
  <si>
    <t>Chiết khấu, giảm giá</t>
  </si>
  <si>
    <t>515_</t>
  </si>
  <si>
    <t>621_</t>
  </si>
  <si>
    <t>Chi phí NPL trực tiếp</t>
  </si>
  <si>
    <t>622_</t>
  </si>
  <si>
    <t>Chi phí NC trực tiếp</t>
  </si>
  <si>
    <t>627_</t>
  </si>
  <si>
    <t>Chi phí sản xuất chung</t>
  </si>
  <si>
    <t>632_</t>
  </si>
  <si>
    <t>Giá vốn hàng bán</t>
  </si>
  <si>
    <t>635_</t>
  </si>
  <si>
    <t>Chi phí tài chính</t>
  </si>
  <si>
    <t>641_</t>
  </si>
  <si>
    <t>Chi phí bán hàng</t>
  </si>
  <si>
    <t>642_</t>
  </si>
  <si>
    <t>Chi phí quản lý</t>
  </si>
  <si>
    <t>711_</t>
  </si>
  <si>
    <t>Thu thập khác</t>
  </si>
  <si>
    <t>811_</t>
  </si>
  <si>
    <t>Chi phí khác</t>
  </si>
  <si>
    <t>Là danh mục phân loại mức độ tin cậy của ngân sách</t>
  </si>
  <si>
    <t>Trust</t>
  </si>
  <si>
    <t>Trust note</t>
  </si>
  <si>
    <t>KỲ PB</t>
  </si>
  <si>
    <t>Các khoản chi thường xuyên, có cơ sở lập</t>
  </si>
  <si>
    <t>*</t>
  </si>
  <si>
    <t>Các khoản chi thay đổi theo các kế hoạch nhưng không có công thức tính, cần có CBLĐ cấp cao hơn phê duyệt</t>
  </si>
  <si>
    <t>Các khoản chi thay đổi tương ứng theo các kế hoạch (kiểm soát thông qua bộ ĐMHM) nhưng khi thay đổi kế hoạch thì Ngân sách chi phí không được cập nhật tương ứng</t>
  </si>
  <si>
    <t>Cao</t>
  </si>
  <si>
    <t>TB</t>
  </si>
  <si>
    <t>Thấp</t>
  </si>
  <si>
    <t>Mức độ tin cậy</t>
  </si>
  <si>
    <t>CÁC DANH MỤC KHÁC</t>
  </si>
  <si>
    <t>Số tháng phân bổ</t>
  </si>
  <si>
    <t>Sub code</t>
  </si>
  <si>
    <t>Rất cao</t>
  </si>
  <si>
    <t>Mã mở rộng</t>
  </si>
  <si>
    <t>CĐT</t>
  </si>
  <si>
    <t>QVH</t>
  </si>
  <si>
    <t>QBT</t>
  </si>
  <si>
    <t>Chủ đầu tư</t>
  </si>
  <si>
    <t>Quỹ vận hành</t>
  </si>
  <si>
    <t>Quỹ bảo trì</t>
  </si>
  <si>
    <t>Nguồn quỹ</t>
  </si>
  <si>
    <t>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</si>
</sst>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0"/>
      <color theme="1"/>
      <name val="Aptos Narrow"/>
      <family val="2"/>
    </font>
    <font>
      <sz val="11"/>
      <color theme="1"/>
      <name val="Calibri"/>
      <family val="2"/>
      <scheme val="minor"/>
    </font>
    <font>
      <sz val="8"/>
      <name val="Arial"/>
      <family val="2"/>
    </font>
    <font>
      <u/>
      <sz val="10"/>
      <color theme="10"/>
      <name val="Arial Narrow"/>
      <family val="2"/>
    </font>
    <font>
      <sz val="10"/>
      <color theme="0" tint="-0.34998626667073579"/>
      <name val="Arial Narrow"/>
      <family val="2"/>
    </font>
    <font>
      <sz val="8"/>
      <name val="Arial Narrow"/>
      <family val="2"/>
    </font>
    <font>
      <sz val="10"/>
      <color theme="0" tint="-0.34998626667073579"/>
      <name val="Aptos Narrow"/>
      <family val="2"/>
    </font>
    <font>
      <b/>
      <sz val="10"/>
      <color theme="1"/>
      <name val="Aptos Narrow"/>
      <family val="2"/>
    </font>
    <font>
      <i/>
      <sz val="10"/>
      <color theme="1"/>
      <name val="Aptos Narrow"/>
      <family val="2"/>
    </font>
    <font>
      <b/>
      <u/>
      <sz val="10"/>
      <color theme="1"/>
      <name val="Aptos Narrow"/>
      <family val="2"/>
    </font>
    <font>
      <u/>
      <sz val="10"/>
      <color theme="0" tint="-0.34998626667073579"/>
      <name val="Aptos Narrow"/>
      <family val="2"/>
    </font>
    <font>
      <sz val="10"/>
      <name val="Aptos Narrow"/>
      <family val="2"/>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2">
    <border>
      <left/>
      <right/>
      <top/>
      <bottom/>
      <diagonal/>
    </border>
    <border>
      <left style="thin">
        <color rgb="FFB7DEE9"/>
      </left>
      <right style="thin">
        <color rgb="FFB7DEE9"/>
      </right>
      <top style="thin">
        <color rgb="FFB7DEE9"/>
      </top>
      <bottom style="thin">
        <color rgb="FFB7DEE9"/>
      </bottom>
      <diagonal/>
    </border>
  </borders>
  <cellStyleXfs count="3">
    <xf numFmtId="0" fontId="0" fillId="0" borderId="0"/>
    <xf numFmtId="0" fontId="1" fillId="0" borderId="0">
      <protection locked="0"/>
    </xf>
    <xf numFmtId="0" fontId="3" fillId="0" borderId="0" applyNumberFormat="0" applyFill="0" applyBorder="0" applyAlignment="0" applyProtection="0"/>
  </cellStyleXfs>
  <cellXfs count="16">
    <xf numFmtId="0" fontId="0" fillId="0" borderId="0" xfId="0"/>
    <xf numFmtId="0" fontId="4" fillId="0" borderId="0" xfId="0" applyFont="1"/>
    <xf numFmtId="0" fontId="0" fillId="0" borderId="0" xfId="0" applyFont="1"/>
    <xf numFmtId="0" fontId="0" fillId="3" borderId="0" xfId="0" applyFont="1" applyFill="1"/>
    <xf numFmtId="0" fontId="6" fillId="0" borderId="0" xfId="0" applyFont="1"/>
    <xf numFmtId="0" fontId="7" fillId="0" borderId="0" xfId="0" applyFont="1"/>
    <xf numFmtId="0" fontId="8" fillId="0" borderId="0" xfId="0" applyFont="1"/>
    <xf numFmtId="0" fontId="0" fillId="2" borderId="0" xfId="0" applyFont="1" applyFill="1"/>
    <xf numFmtId="0" fontId="9" fillId="0" borderId="0" xfId="0" applyFont="1"/>
    <xf numFmtId="0" fontId="0" fillId="0" borderId="0" xfId="0" quotePrefix="1" applyFont="1"/>
    <xf numFmtId="0" fontId="10" fillId="0" borderId="0" xfId="0" applyFont="1"/>
    <xf numFmtId="0" fontId="11" fillId="0" borderId="0" xfId="0" applyFont="1"/>
    <xf numFmtId="0" fontId="6" fillId="2" borderId="0" xfId="0" applyFont="1" applyFill="1"/>
    <xf numFmtId="0" fontId="0" fillId="2" borderId="1" xfId="0" applyFont="1" applyFill="1" applyBorder="1"/>
    <xf numFmtId="38" fontId="0" fillId="0" borderId="0" xfId="0" applyNumberFormat="1" applyFont="1"/>
    <xf numFmtId="0" fontId="3" fillId="0" borderId="0" xfId="2"/>
  </cellXfs>
  <cellStyles count="3">
    <cellStyle name="Hyperlink" xfId="2" builtinId="8"/>
    <cellStyle name="Normal" xfId="0" builtinId="0" customBuiltin="1"/>
    <cellStyle name="Normal 4" xfId="1" xr:uid="{70A3BEB0-08C6-4F39-96BE-E18A1050A004}"/>
  </cellStyles>
  <dxfs count="158">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numFmt numFmtId="6" formatCode="#,##0_);[Red]\(#,##0\)"/>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condense val="0"/>
        <extend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rgb="FF000000"/>
        <name val="Aptos Narrow"/>
        <family val="2"/>
        <scheme val="none"/>
      </font>
      <fill>
        <patternFill patternType="solid">
          <fgColor rgb="FF000000"/>
          <bgColor rgb="FFFFF2CC"/>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condense val="0"/>
        <extend val="0"/>
        <outline val="0"/>
        <shadow val="0"/>
        <u val="none"/>
        <vertAlign val="baseline"/>
        <sz val="10"/>
        <color theme="1"/>
        <name val="Aptos Narrow"/>
        <family val="2"/>
        <scheme val="none"/>
      </font>
      <numFmt numFmtId="0" formatCode="General"/>
      <fill>
        <patternFill patternType="none">
          <fgColor indexed="64"/>
          <bgColor auto="1"/>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none">
          <fgColor indexed="64"/>
          <bgColor indexed="65"/>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strike val="0"/>
        <outline val="0"/>
        <shadow val="0"/>
        <vertAlign val="baseline"/>
        <sz val="10"/>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numFmt numFmtId="0" formatCode="General"/>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ont>
        <strike val="0"/>
        <outline val="0"/>
        <shadow val="0"/>
        <u val="none"/>
        <vertAlign val="baseline"/>
        <sz val="10"/>
        <name val="Aptos Narrow"/>
        <family val="2"/>
        <scheme val="none"/>
      </font>
      <fill>
        <patternFill patternType="solid">
          <fgColor indexed="64"/>
          <bgColor theme="7" tint="0.79998168889431442"/>
        </patternFill>
      </fill>
    </dxf>
    <dxf>
      <font>
        <strike val="0"/>
        <outline val="0"/>
        <shadow val="0"/>
        <u val="none"/>
        <vertAlign val="baseline"/>
        <sz val="10"/>
        <name val="Aptos Narrow"/>
        <family val="2"/>
        <scheme val="none"/>
      </font>
      <fill>
        <patternFill patternType="solid">
          <fgColor indexed="64"/>
          <bgColor theme="7" tint="0.79998168889431442"/>
        </patternFill>
      </fill>
    </dxf>
    <dxf>
      <font>
        <strike val="0"/>
        <outline val="0"/>
        <shadow val="0"/>
        <u val="none"/>
        <vertAlign val="baseline"/>
        <sz val="10"/>
        <name val="Aptos Narrow"/>
        <family val="2"/>
        <scheme val="none"/>
      </font>
      <fill>
        <patternFill patternType="solid">
          <fgColor indexed="64"/>
          <bgColor theme="7" tint="0.79998168889431442"/>
        </patternFill>
      </fill>
    </dxf>
    <dxf>
      <font>
        <strike val="0"/>
        <outline val="0"/>
        <shadow val="0"/>
        <u val="none"/>
        <vertAlign val="baseline"/>
        <sz val="10"/>
        <name val="Aptos Narrow"/>
        <family val="2"/>
        <scheme val="none"/>
      </font>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fill>
        <patternFill patternType="solid">
          <fgColor indexed="64"/>
          <bgColor theme="7" tint="0.79998168889431442"/>
        </patternFill>
      </fill>
    </dxf>
    <dxf>
      <font>
        <strike val="0"/>
        <outline val="0"/>
        <shadow val="0"/>
        <vertAlign val="baseline"/>
        <sz val="10"/>
        <name val="Aptos Narrow"/>
        <family val="2"/>
        <scheme val="none"/>
      </font>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solid">
          <fgColor indexed="64"/>
          <bgColor theme="7" tint="0.79998168889431442"/>
        </patternFill>
      </fill>
    </dxf>
    <dxf>
      <font>
        <b val="0"/>
        <i val="0"/>
        <strike val="0"/>
        <outline val="0"/>
        <shadow val="0"/>
        <u val="none"/>
        <vertAlign val="baseline"/>
        <sz val="10"/>
        <color theme="1"/>
        <name val="Aptos Narrow"/>
        <family val="2"/>
        <scheme val="none"/>
      </font>
      <fill>
        <patternFill patternType="none">
          <bgColor auto="1"/>
        </pattern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92CDDD"/>
        </left>
        <right style="thin">
          <color rgb="FF92CDDD"/>
        </right>
        <top style="thin">
          <color rgb="FF92CDDD"/>
        </top>
        <bottom style="thin">
          <color rgb="FF92CDDD"/>
        </bottom>
        <vertical style="thin">
          <color rgb="FF92CDDD"/>
        </vertical>
        <horizontal style="thin">
          <color rgb="FF92CDDD"/>
        </horizontal>
      </border>
    </dxf>
    <dxf>
      <fill>
        <patternFill>
          <bgColor rgb="FFDAEEF3"/>
        </patternFill>
      </fill>
      <border>
        <left/>
        <right/>
        <top style="thin">
          <color rgb="FF92CDDC"/>
        </top>
        <bottom style="thin">
          <color rgb="FF92CDDC"/>
        </bottom>
        <vertical/>
        <horizontal style="thin">
          <color rgb="FF92CDDC"/>
        </horizontal>
      </border>
    </dxf>
    <dxf>
      <font>
        <b/>
        <i val="0"/>
      </font>
      <fill>
        <gradientFill degree="90">
          <stop position="0">
            <color rgb="FFDAEEF4"/>
          </stop>
          <stop position="1">
            <color rgb="FF92CDDD"/>
          </stop>
        </gradientFill>
      </fill>
      <border>
        <left/>
        <right/>
        <top style="thin">
          <color rgb="FF92CDDC"/>
        </top>
        <bottom style="thin">
          <color rgb="FF92CDDC"/>
        </bottom>
        <vertical/>
        <horizontal style="thin">
          <color rgb="FF92CDDC"/>
        </horizontal>
      </border>
    </dxf>
    <dxf>
      <font>
        <b val="0"/>
        <i val="0"/>
      </font>
      <border>
        <bottom style="thin">
          <color theme="8" tint="0.59996337778862885"/>
        </bottom>
      </border>
    </dxf>
    <dxf>
      <font>
        <b/>
        <i val="0"/>
      </font>
      <border>
        <bottom style="thin">
          <color rgb="FF92CDDC"/>
        </bottom>
      </border>
    </dxf>
    <dxf>
      <font>
        <b/>
        <i val="0"/>
      </font>
      <fill>
        <gradientFill degree="90">
          <stop position="0">
            <color theme="0"/>
          </stop>
          <stop position="1">
            <color theme="0" tint="-0.1490218817712943"/>
          </stop>
        </gradientFill>
      </fill>
      <border>
        <bottom style="thin">
          <color rgb="FF92CDDC"/>
        </bottom>
      </border>
    </dxf>
    <dxf>
      <border>
        <left style="thin">
          <color rgb="FF92CDDC"/>
        </left>
        <right style="thin">
          <color rgb="FF92CDDC"/>
        </right>
      </border>
    </dxf>
    <dxf>
      <border>
        <right style="thin">
          <color rgb="FF92CDDC"/>
        </right>
      </border>
    </dxf>
    <dxf>
      <font>
        <b/>
        <i val="0"/>
      </font>
      <fill>
        <gradientFill degree="90">
          <stop position="0">
            <color theme="0"/>
          </stop>
          <stop position="1">
            <color rgb="FF92CDDD"/>
          </stop>
        </gradientFill>
      </fill>
      <border>
        <top style="thin">
          <color rgb="FF92CDDC"/>
        </top>
        <bottom style="thin">
          <color rgb="FF92CDDC"/>
        </bottom>
      </border>
    </dxf>
    <dxf>
      <font>
        <b/>
        <i val="0"/>
      </font>
      <fill>
        <gradientFill degree="90">
          <stop position="0">
            <color rgb="FF92CDDD"/>
          </stop>
          <stop position="1">
            <color rgb="FFDAEEF4"/>
          </stop>
        </gradientFill>
      </fill>
      <border>
        <left/>
        <right/>
        <top style="thin">
          <color rgb="FF92CDDC"/>
        </top>
        <bottom style="double">
          <color rgb="FF92CDDC"/>
        </bottom>
        <vertical/>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theme="8"/>
        </left>
        <right style="thin">
          <color theme="8"/>
        </right>
        <top style="thin">
          <color theme="8"/>
        </top>
        <bottom style="thin">
          <color theme="8"/>
        </bottom>
        <vertical style="thin">
          <color theme="8"/>
        </vertical>
        <horizontal style="thin">
          <color theme="8"/>
        </horizontal>
      </border>
    </dxf>
    <dxf>
      <fill>
        <gradientFill degree="90">
          <stop position="0">
            <color theme="0"/>
          </stop>
          <stop position="1">
            <color theme="0" tint="-5.0965910824915313E-2"/>
          </stop>
        </gradientFill>
      </fill>
    </dxf>
    <dxf>
      <fill>
        <gradientFill degree="90">
          <stop position="0">
            <color theme="0"/>
          </stop>
          <stop position="1">
            <color rgb="FF92CDDD"/>
          </stop>
        </gradientFill>
      </fill>
    </dxf>
    <dxf>
      <fill>
        <gradientFill degree="90">
          <stop position="0">
            <color rgb="FF92CDDD"/>
          </stop>
          <stop position="1">
            <color rgb="FFDAEEF4"/>
          </stop>
        </gradientFill>
      </fill>
    </dxf>
    <dxf>
      <fill>
        <patternFill patternType="none">
          <bgColor auto="1"/>
        </pattern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theme="8"/>
        </left>
        <right style="thin">
          <color theme="8"/>
        </right>
        <top style="thin">
          <color theme="8"/>
        </top>
        <bottom style="thin">
          <color theme="8"/>
        </bottom>
        <vertical style="thin">
          <color theme="8"/>
        </vertical>
        <horizontal style="thin">
          <color theme="8"/>
        </horizontal>
      </border>
    </dxf>
    <dxf>
      <fill>
        <gradientFill>
          <stop position="0">
            <color rgb="FFDAEEF4"/>
          </stop>
          <stop position="1">
            <color rgb="FF92CDDD"/>
          </stop>
        </gradientFill>
      </fill>
      <border>
        <left style="thin">
          <color rgb="FFB7DEE9"/>
        </left>
        <right style="thin">
          <color rgb="FFB7DEE9"/>
        </right>
        <top style="thin">
          <color rgb="FFB7DEE9"/>
        </top>
        <bottom style="thin">
          <color rgb="FFB7DEE9"/>
        </bottom>
        <vertical style="thin">
          <color rgb="FFB7DEE9"/>
        </vertical>
        <horizontal style="thin">
          <color rgb="FFB7DEE9"/>
        </horizontal>
      </border>
    </dxf>
    <dxf>
      <fill>
        <gradientFill degree="90">
          <stop position="0">
            <color theme="0"/>
          </stop>
          <stop position="1">
            <color theme="0" tint="-5.0965910824915313E-2"/>
          </stop>
        </gradientFill>
      </fill>
    </dxf>
    <dxf>
      <fill>
        <gradientFill degree="90">
          <stop position="0">
            <color theme="0"/>
          </stop>
          <stop position="1">
            <color rgb="FFDAEEF4"/>
          </stop>
        </gradientFill>
      </fill>
    </dxf>
    <dxf>
      <fill>
        <gradientFill degree="90">
          <stop position="0">
            <color theme="0"/>
          </stop>
          <stop position="1">
            <color rgb="FFB7DEE8"/>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D"/>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C"/>
          </stop>
          <stop position="1">
            <color rgb="FFDCEFF4"/>
          </stop>
        </gradientFill>
      </fill>
      <border diagonalUp="1">
        <left style="thin">
          <color rgb="FF92CDDC"/>
        </left>
        <right style="thin">
          <color rgb="FF92CDDC"/>
        </right>
        <top style="thin">
          <color rgb="FF92CDDC"/>
        </top>
        <bottom style="thin">
          <color rgb="FF92CDDC"/>
        </bottom>
        <diagonal style="thin">
          <color rgb="FF92CDDC"/>
        </diagonal>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stop position="0">
            <color rgb="FFDAEEF3"/>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border>
        <horizontal/>
      </border>
    </dxf>
    <dxf>
      <border>
        <horizontal/>
      </border>
    </dxf>
    <dxf>
      <border>
        <horizontal/>
      </border>
    </dxf>
    <dxf>
      <border>
        <vertical/>
      </border>
    </dxf>
    <dxf>
      <border>
        <vertical/>
      </border>
    </dxf>
    <dxf>
      <border>
        <vertical/>
      </border>
    </dxf>
    <dxf>
      <fill>
        <gradientFill degree="90">
          <stop position="0">
            <color theme="0"/>
          </stop>
          <stop position="1">
            <color theme="0" tint="-5.0965910824915313E-2"/>
          </stop>
        </gradientFill>
      </fill>
    </dxf>
    <dxf>
      <fill>
        <gradientFill degree="90">
          <stop position="0">
            <color theme="0"/>
          </stop>
          <stop position="1">
            <color rgb="FFDCEFF4"/>
          </stop>
        </gradientFill>
      </fill>
    </dxf>
    <dxf>
      <fill>
        <gradientFill degree="90">
          <stop position="0">
            <color theme="0"/>
          </stop>
          <stop position="1">
            <color rgb="FFB7DEE9"/>
          </stop>
        </gradientFill>
      </fill>
    </dxf>
    <dxf>
      <fill>
        <patternFill patternType="none">
          <bgColor auto="1"/>
        </patternFill>
      </fill>
      <border>
        <left/>
        <right style="thin">
          <color theme="8"/>
        </right>
        <top/>
        <bottom style="thin">
          <color theme="8"/>
        </bottom>
        <vertical/>
        <horizontal/>
      </border>
    </dxf>
    <dxf>
      <fill>
        <patternFill>
          <bgColor rgb="FFD8E4BD"/>
        </patternFill>
      </fill>
    </dxf>
    <dxf>
      <fill>
        <gradientFill degree="90">
          <stop position="0">
            <color theme="0"/>
          </stop>
          <stop position="1">
            <color rgb="FF92CDDC"/>
          </stop>
        </gradientFill>
      </fill>
      <border>
        <left style="thin">
          <color rgb="FF92CDDC"/>
        </left>
        <right style="thin">
          <color rgb="FF92CDDC"/>
        </right>
        <top style="thin">
          <color rgb="FF92CDDC"/>
        </top>
        <bottom style="thin">
          <color rgb="FF92CDDC"/>
        </bottom>
        <vertical style="thin">
          <color rgb="FF92CDDC"/>
        </vertical>
        <horizontal style="thin">
          <color rgb="FF92CDDC"/>
        </horizontal>
      </border>
    </dxf>
    <dxf>
      <fill>
        <gradientFill degree="90">
          <stop position="0">
            <color rgb="FF92CDDD"/>
          </stop>
          <stop position="1">
            <color rgb="FFDAEEF4"/>
          </stop>
        </gradientFill>
      </fill>
      <border>
        <left style="thin">
          <color rgb="FF92CDDC"/>
        </left>
        <right style="thin">
          <color rgb="FF92CDDC"/>
        </right>
        <top style="thin">
          <color rgb="FF92CDDC"/>
        </top>
        <bottom style="thin">
          <color rgb="FF92CDDC"/>
        </bottom>
        <vertical style="thin">
          <color rgb="FF92CDDC"/>
        </vertical>
        <horizontal/>
      </border>
    </dxf>
    <dxf>
      <border>
        <left style="thin">
          <color rgb="FF92CDDC"/>
        </left>
        <right style="thin">
          <color rgb="FF92CDDC"/>
        </right>
        <top style="thin">
          <color rgb="FF92CDDC"/>
        </top>
        <bottom style="thin">
          <color rgb="FF92CDDC"/>
        </bottom>
        <vertical style="thin">
          <color rgb="FF92CDDC"/>
        </vertical>
        <horizontal style="thin">
          <color rgb="FF92CDDC"/>
        </horizontal>
      </border>
    </dxf>
  </dxfs>
  <tableStyles count="9" defaultTableStyle="BlueTable" defaultPivotStyle="BluePivot">
    <tableStyle name="BluePivot" table="0" count="15" xr9:uid="{DB614CA1-F340-4F04-847D-091791FB62E1}">
      <tableStyleElement type="wholeTable" dxfId="157"/>
      <tableStyleElement type="headerRow" dxfId="156"/>
      <tableStyleElement type="totalRow" dxfId="155"/>
      <tableStyleElement type="firstRowStripe" dxfId="154"/>
      <tableStyleElement type="firstHeaderCell" dxfId="153"/>
      <tableStyleElement type="firstSubtotalRow" dxfId="152"/>
      <tableStyleElement type="secondSubtotalRow" dxfId="151"/>
      <tableStyleElement type="thirdSubtotalRow" dxfId="150"/>
      <tableStyleElement type="firstColumnSubheading" dxfId="149"/>
      <tableStyleElement type="secondColumnSubheading" dxfId="148"/>
      <tableStyleElement type="thirdColumnSubheading" dxfId="147"/>
      <tableStyleElement type="firstRowSubheading" dxfId="146"/>
      <tableStyleElement type="secondRowSubheading" dxfId="145"/>
      <tableStyleElement type="thirdRowSubheading" dxfId="144"/>
      <tableStyleElement type="pageFieldLabels" dxfId="143"/>
    </tableStyle>
    <tableStyle name="BluePivot 2" table="0" count="9" xr9:uid="{FC246B9C-4AF6-40A6-9100-EB1C66BFCBB8}">
      <tableStyleElement type="wholeTable" dxfId="142"/>
      <tableStyleElement type="headerRow" dxfId="141"/>
      <tableStyleElement type="totalRow" dxfId="140"/>
      <tableStyleElement type="firstRowStripe" dxfId="139"/>
      <tableStyleElement type="firstHeaderCell" dxfId="138"/>
      <tableStyleElement type="firstSubtotalRow" dxfId="137"/>
      <tableStyleElement type="secondSubtotalRow" dxfId="136"/>
      <tableStyleElement type="thirdSubtotalRow" dxfId="135"/>
      <tableStyleElement type="pageFieldLabels" dxfId="134"/>
    </tableStyle>
    <tableStyle name="BluePivot 2B" table="0" count="9" xr9:uid="{B70B7522-B9E3-4037-95E4-AC30EF0DBB2C}">
      <tableStyleElement type="wholeTable" dxfId="133"/>
      <tableStyleElement type="headerRow" dxfId="132"/>
      <tableStyleElement type="totalRow" dxfId="131"/>
      <tableStyleElement type="firstRowStripe" dxfId="130"/>
      <tableStyleElement type="firstHeaderCell" dxfId="129"/>
      <tableStyleElement type="firstSubtotalRow" dxfId="128"/>
      <tableStyleElement type="secondSubtotalRow" dxfId="127"/>
      <tableStyleElement type="thirdSubtotalRow" dxfId="126"/>
      <tableStyleElement type="pageFieldLabels" dxfId="125"/>
    </tableStyle>
    <tableStyle name="BluePivotB" table="0" count="15" xr9:uid="{23884EBE-ED03-4952-B4B3-213DD38ACBB2}">
      <tableStyleElement type="wholeTable" dxfId="124"/>
      <tableStyleElement type="headerRow" dxfId="123"/>
      <tableStyleElement type="totalRow" dxfId="122"/>
      <tableStyleElement type="firstRowStripe" dxfId="121"/>
      <tableStyleElement type="firstHeaderCell" dxfId="120"/>
      <tableStyleElement type="firstSubtotalRow" dxfId="119"/>
      <tableStyleElement type="secondSubtotalRow" dxfId="118"/>
      <tableStyleElement type="thirdSubtotalRow" dxfId="117"/>
      <tableStyleElement type="firstColumnSubheading" dxfId="116"/>
      <tableStyleElement type="secondColumnSubheading" dxfId="115"/>
      <tableStyleElement type="thirdColumnSubheading" dxfId="114"/>
      <tableStyleElement type="firstRowSubheading" dxfId="113"/>
      <tableStyleElement type="secondRowSubheading" dxfId="112"/>
      <tableStyleElement type="thirdRowSubheading" dxfId="111"/>
      <tableStyleElement type="pageFieldLabels" dxfId="110"/>
    </tableStyle>
    <tableStyle name="BlueTable" pivot="0" count="4" xr9:uid="{DC17A6E0-E838-4545-AC98-8D0ADBF93F9D}">
      <tableStyleElement type="wholeTable" dxfId="109"/>
      <tableStyleElement type="headerRow" dxfId="108"/>
      <tableStyleElement type="totalRow" dxfId="107"/>
      <tableStyleElement type="secondRowStripe" dxfId="106"/>
    </tableStyle>
    <tableStyle name="BlueTableB" pivot="0" count="4" xr9:uid="{AF167FC6-BF1F-4132-AB28-996F1C7DC3C7}">
      <tableStyleElement type="wholeTable" dxfId="105"/>
      <tableStyleElement type="headerRow" dxfId="104"/>
      <tableStyleElement type="totalRow" dxfId="103"/>
      <tableStyleElement type="secondRowStripe" dxfId="102"/>
    </tableStyle>
    <tableStyle name="NewBlueStyle 2" table="0" count="9" xr9:uid="{48CCDC7F-914C-460E-84D2-862F5A1BDD7D}">
      <tableStyleElement type="headerRow" dxfId="101"/>
      <tableStyleElement type="totalRow" dxfId="100"/>
      <tableStyleElement type="firstColumn" dxfId="99"/>
      <tableStyleElement type="lastColumn" dxfId="98"/>
      <tableStyleElement type="firstRowSubheading" dxfId="97"/>
      <tableStyleElement type="secondRowSubheading" dxfId="96"/>
      <tableStyleElement type="thirdRowSubheading" dxfId="95"/>
      <tableStyleElement type="pageFieldLabels" dxfId="94"/>
      <tableStyleElement type="pageFieldValues" dxfId="93"/>
    </tableStyle>
    <tableStyle name="WhiteTable" pivot="0" count="3" xr9:uid="{4EBE2153-0DF5-4607-B3C7-73BEDBE7C924}">
      <tableStyleElement type="wholeTable" dxfId="92"/>
      <tableStyleElement type="headerRow" dxfId="91"/>
      <tableStyleElement type="totalRow" dxfId="90"/>
    </tableStyle>
    <tableStyle name="WhiteTableB" pivot="0" count="3" xr9:uid="{2A1E62E1-0B7D-4063-9FE9-F0D105C26A8D}">
      <tableStyleElement type="wholeTable" dxfId="89"/>
      <tableStyleElement type="headerRow" dxfId="88"/>
      <tableStyleElement type="totalRow" dxfId="8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99CC"/>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512DBC1-07E7-4603-97A4-ED6965DBE2B5}" name="L_SI" displayName="L_SI" ref="B6:D8" totalsRowShown="0" headerRowDxfId="86" dataDxfId="85">
  <autoFilter ref="B6:D8" xr:uid="{4512DBC1-07E7-4603-97A4-ED6965DBE2B5}"/>
  <tableColumns count="3">
    <tableColumn id="1" xr3:uid="{ACE81D58-2C54-4803-B3A6-20EDD5EEBDAD}" name="Site" dataDxfId="84"/>
    <tableColumn id="2" xr3:uid="{6355D816-E16F-42EF-9DE8-B5F442CED543}" name="Name" dataDxfId="83"/>
    <tableColumn id="3" xr3:uid="{2E14F040-BC4B-4072-9DC7-6904F392CE68}" name="Properties" dataDxfId="82"/>
  </tableColumns>
  <tableStyleInfo name="Blue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CFA6FCF-BB43-407E-9EF3-0D1ED2777C9C}" name="L_FC" displayName="L_FC" ref="B7:E26" totalsRowShown="0" headerRowDxfId="81" dataDxfId="80">
  <autoFilter ref="B7:E26" xr:uid="{3CFA6FCF-BB43-407E-9EF3-0D1ED2777C9C}"/>
  <tableColumns count="4">
    <tableColumn id="1" xr3:uid="{4EFCAE7A-1BD0-4E0C-B86B-73196AA2A417}" name="Fund center" dataDxfId="79"/>
    <tableColumn id="2" xr3:uid="{2F8CD821-02DB-44DC-9713-723C72D72158}" name="FC name" dataDxfId="78"/>
    <tableColumn id="3" xr3:uid="{F4537A9A-10B5-49CD-8633-EEA88F5A32B3}" name="Site" dataDxfId="77"/>
    <tableColumn id="4" xr3:uid="{57E455EA-6F85-4FAC-B650-EC3E6B6C140E}" name="Properties" dataDxfId="76"/>
  </tableColumns>
  <tableStyleInfo name="Blue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48F406-CB8D-40D8-B757-3B7A393D0B75}" name="L_PC" displayName="L_PC" ref="B7:E26" totalsRowShown="0" headerRowDxfId="75" dataDxfId="74">
  <autoFilter ref="B7:E26" xr:uid="{D048F406-CB8D-40D8-B757-3B7A393D0B75}"/>
  <tableColumns count="4">
    <tableColumn id="1" xr3:uid="{93B31017-06E2-47F0-95A5-354CEA93C553}" name="Profit center" dataDxfId="73"/>
    <tableColumn id="2" xr3:uid="{5096E301-2940-44D4-8BCB-9A6C41E72E79}" name="PC name" dataDxfId="72"/>
    <tableColumn id="4" xr3:uid="{2E9C8746-32CF-48DC-9FCB-A8E447F0CC57}" name="Site" dataDxfId="71"/>
    <tableColumn id="3" xr3:uid="{5BCD6E24-17BB-4B8E-A737-C337AF65F7B1}" name="Properties" dataDxfId="70"/>
  </tableColumns>
  <tableStyleInfo name="Blue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5A0FC87-884D-44D9-8EC7-3D300E85DD84}" name="L_FT" displayName="L_FT" ref="B7:C26" totalsRowShown="0" headerRowDxfId="69" dataDxfId="68">
  <autoFilter ref="B7:C26" xr:uid="{15A0FC87-884D-44D9-8EC7-3D300E85DD84}"/>
  <tableColumns count="2">
    <tableColumn id="1" xr3:uid="{C4610FE2-1085-4D5C-811C-629BAD4B0BF1}" name="Faculty" dataDxfId="67"/>
    <tableColumn id="2" xr3:uid="{191FAA12-C5F4-4B04-BE05-C078645E9001}" name="Properties" dataDxfId="66"/>
  </tableColumns>
  <tableStyleInfo name="Blue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388C6-0C75-43FE-BD7B-B64EFDFA4CE1}" name="L_CC" displayName="L_CC" ref="B7:K70" totalsRowShown="0" headerRowDxfId="65" dataDxfId="64">
  <autoFilter ref="B7:K70" xr:uid="{9FB388C6-0C75-43FE-BD7B-B64EFDFA4CE1}"/>
  <tableColumns count="10">
    <tableColumn id="1" xr3:uid="{1ACCFBE5-0610-4E0B-8E05-DBAC5BAF5F26}" name="Cost center" dataDxfId="63"/>
    <tableColumn id="2" xr3:uid="{C25DC632-B9F3-43BF-8D82-4625D5E98FF3}" name="CC name" dataDxfId="62"/>
    <tableColumn id="4" xr3:uid="{C0D3150F-D26C-4138-9E4E-BEFECDD2462E}" name="Fund center" dataDxfId="61"/>
    <tableColumn id="5" xr3:uid="{9E543F08-9150-49D5-A5A5-83915CC690E0}" name="Faculty" dataDxfId="60"/>
    <tableColumn id="8" xr3:uid="{6CFE8B32-6DF8-48A2-A05D-C430F86AD249}" name="PC center" dataDxfId="59"/>
    <tableColumn id="6" xr3:uid="{D1DAF8B8-C8BD-4A09-86D8-14F0FE98FD4A}" name="FS code" dataDxfId="58"/>
    <tableColumn id="3" xr3:uid="{E78259EB-E5DE-493F-A28F-B05D0CE3C8E0}" name="Priority CI" dataDxfId="57"/>
    <tableColumn id="7" xr3:uid="{AE25040C-DF46-489E-B900-60CF00BDD658}" name="Properties" dataDxfId="56"/>
    <tableColumn id="15" xr3:uid="{032B0001-F8AF-48DC-931F-96B161C9A4F7}" name="PC name" dataDxfId="55">
      <calculatedColumnFormula>_xlfn.XLOOKUP(L_CC[[#This Row],[PC center]],L_PC[Profit center],L_PC[PC name])</calculatedColumnFormula>
    </tableColumn>
    <tableColumn id="12" xr3:uid="{A323D35B-FA0C-442D-B3E1-18834F797057}" name="Site" dataDxfId="54">
      <calculatedColumnFormula>_xlfn.XLOOKUP(L_CC[[#This Row],[Fund center]],L_FC[Fund center],L_FC[Site],"")</calculatedColumnFormula>
    </tableColumn>
  </tableColumns>
  <tableStyleInfo name="Blue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986861-DF1B-4919-BCCB-640B615BC0B0}" name="L_Mis" displayName="L_Mis" ref="B7:E182" totalsRowShown="0" headerRowDxfId="53" dataDxfId="52">
  <autoFilter ref="B7:E182" xr:uid="{BE986861-DF1B-4919-BCCB-640B615BC0B0}"/>
  <tableColumns count="4">
    <tableColumn id="1" xr3:uid="{362CB086-0B96-4F22-97BE-DC413605E8C9}" name="MIS code" dataDxfId="51"/>
    <tableColumn id="2" xr3:uid="{F3457247-5EC9-4700-9DAE-96DC061C7224}" name="MIS name" dataDxfId="50"/>
    <tableColumn id="3" xr3:uid="{8888A3BD-AE05-46A5-AE23-9305656D48A2}" name="Allocate" dataDxfId="49"/>
    <tableColumn id="4" xr3:uid="{EC5A51AC-3986-42FC-ACC8-7AD180825462}" name="Properties" dataDxfId="48"/>
  </tableColumns>
  <tableStyleInfo name="Blue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5A93E6B-775F-4C60-A9F5-1AEE24205C0D}" name="L_CI" displayName="L_CI" ref="B6:H181" totalsRowShown="0" headerRowDxfId="47" dataDxfId="46">
  <autoFilter ref="B6:H181" xr:uid="{55A93E6B-775F-4C60-A9F5-1AEE24205C0D}"/>
  <tableColumns count="7">
    <tableColumn id="1" xr3:uid="{9203A74C-B5BB-4732-B4EA-A8171993762E}" name="CI code" dataDxfId="45"/>
    <tableColumn id="2" xr3:uid="{D377774D-E0B7-4AB1-AEFD-ADC2AD090FD0}" name="CI name" dataDxfId="44"/>
    <tableColumn id="3" xr3:uid="{04FB407E-59A9-4A2C-BA05-0CC45E83246F}" name="CI type" dataDxfId="43"/>
    <tableColumn id="4" xr3:uid="{38686E1E-1C17-4E7E-93E5-C274915F5F82}" name="MIS code" dataDxfId="42"/>
    <tableColumn id="5" xr3:uid="{4E9FB8B4-51E4-4F9F-BCDB-59F0E62D4490}" name="FS code" dataDxfId="41"/>
    <tableColumn id="7" xr3:uid="{2A26D9E5-8928-4D2A-B82B-BE15199907F8}" name="Budget controlling item" dataDxfId="40">
      <calculatedColumnFormula>_xlfn.XLOOKUP(L_CI[[#This Row],[MIS code]],L_Mis[MIS code],L_Mis[MIS name])</calculatedColumnFormula>
    </tableColumn>
    <tableColumn id="6" xr3:uid="{C7202EA9-893D-44E4-81B6-20A926E42F94}" name="Properties" dataDxfId="39"/>
  </tableColumns>
  <tableStyleInfo name="Blue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44339F-4FEF-4E42-9A8D-6C1FECB7E316}" name="L_OJ" displayName="L_OJ" ref="B5:D238" totalsRowShown="0" headerRowDxfId="38" dataDxfId="37">
  <autoFilter ref="B5:D238" xr:uid="{BE986861-DF1B-4919-BCCB-640B615BC0B0}"/>
  <tableColumns count="3">
    <tableColumn id="1" xr3:uid="{640D2AD0-A9C9-4F3E-AFA3-705430D7ACED}" name="Object" dataDxfId="36"/>
    <tableColumn id="2" xr3:uid="{7A7B3D2B-1D58-4F60-BD7C-046B5F08B0C2}" name="Object name" dataDxfId="35"/>
    <tableColumn id="4" xr3:uid="{95C96AF9-12C3-4DB6-BBA5-D454B3FE563D}" name="Properties" dataDxfId="34"/>
  </tableColumns>
  <tableStyleInfo name="Blue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FFECC35-FDB6-4824-9DB1-280E19732C0E}" name="L_AS" displayName="L_AS" ref="B5:D15" totalsRowShown="0" headerRowDxfId="33" dataDxfId="32">
  <tableColumns count="3">
    <tableColumn id="1" xr3:uid="{F3F21805-61BB-4122-A4A4-A936EFBA5B57}" name="Asset type" dataDxfId="31"/>
    <tableColumn id="2" xr3:uid="{18B254E4-E88F-429A-B250-82A3166CD7F2}" name="TK NG" dataDxfId="30"/>
    <tableColumn id="3" xr3:uid="{62909517-DA96-4CB8-8F04-631FB7729011}" name="Properties" dataDxfId="29"/>
  </tableColumns>
  <tableStyleInfo name="Blue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12508A-CDC6-4471-9BA6-C495BF142B64}" name="L_ST" displayName="L_ST" ref="B5:E6" insertRow="1" totalsRowShown="0" headerRowDxfId="28" dataDxfId="27">
  <tableColumns count="4">
    <tableColumn id="1" xr3:uid="{C7493B2C-2D98-4939-AC03-5628695CF933}" name="Statistics" dataDxfId="26"/>
    <tableColumn id="2" xr3:uid="{5C2701A3-9F52-4CCD-BE88-F349275856E5}" name="Statistics name" dataDxfId="25"/>
    <tableColumn id="3" xr3:uid="{C87C805F-13DE-4047-B97F-05849BAAD5C0}" name="Unit" dataDxfId="24"/>
    <tableColumn id="4" xr3:uid="{3A36F1F9-6A35-45A3-9E31-CDD5FF72A6AD}" name="Properties" dataDxfId="23"/>
  </tableColumns>
  <tableStyleInfo name="Blue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36B41F-F27B-4FF4-9C00-F76A337BCBF1}" name="L_CF" displayName="L_CF" ref="M5:O24" totalsRowShown="0" headerRowDxfId="22" dataDxfId="21">
  <tableColumns count="3">
    <tableColumn id="1" xr3:uid="{DB54B068-680A-4BCA-90ED-9842F96162A8}" name="CF code" dataDxfId="20"/>
    <tableColumn id="2" xr3:uid="{77F83DDA-7AAA-474E-BB17-A9797F162A51}" name="CF name" dataDxfId="19"/>
    <tableColumn id="3" xr3:uid="{3E5AF9E9-FAAB-4B55-BC5E-D85528FADA5F}" name="Properties" dataDxfId="18"/>
  </tableColumns>
  <tableStyleInfo name="Blue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B01FE5F-1228-4514-BE2B-823B5928BD78}" name="L_FS" displayName="L_FS" ref="B5:F53" totalsRowShown="0" headerRowDxfId="17" dataDxfId="16">
  <tableColumns count="5">
    <tableColumn id="1" xr3:uid="{29F920CC-D4F4-49C4-AF14-F67480F71C09}" name="FS code" dataDxfId="15"/>
    <tableColumn id="2" xr3:uid="{128BA3F7-5FAD-4F35-AEEC-36FE04D8FC91}" name="FS name" dataDxfId="14"/>
    <tableColumn id="4" xr3:uid="{C4FA3413-55FC-468C-AA34-67173155FA37}" name="BS code" dataDxfId="13"/>
    <tableColumn id="5" xr3:uid="{DACE6444-7FEC-4595-BE1D-9A739E3C2484}" name="No" dataDxfId="12"/>
    <tableColumn id="3" xr3:uid="{96D29417-26F7-4B26-98F2-E02B8EF50BB7}" name="Properties" dataDxfId="11"/>
  </tableColumns>
  <tableStyleInfo name="Blue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AA35ADF-D64A-4025-817A-5608D8EF0DF8}" name="L_TR" displayName="L_TR" ref="B5:C9" totalsRowShown="0" headerRowDxfId="10" dataDxfId="9">
  <tableColumns count="2">
    <tableColumn id="1" xr3:uid="{89CEABE8-D410-40BA-B6E0-DB7CBFE52530}" name="Trust" dataDxfId="8"/>
    <tableColumn id="2" xr3:uid="{0A1FE78B-B78F-41A0-9393-880DBA7FAC81}" name="Trust note" dataDxfId="7"/>
  </tableColumns>
  <tableStyleInfo name="Blue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1B572C9-520D-42E4-8B81-A0DFAF58288A}" name="L_SUB" displayName="L_SUB" ref="B5:C6" totalsRowShown="0" headerRowDxfId="6" dataDxfId="5">
  <tableColumns count="2">
    <tableColumn id="1" xr3:uid="{8D6D4790-F746-4881-8220-CBC21889FEE3}" name="Sub code" dataDxfId="4"/>
    <tableColumn id="2" xr3:uid="{F0758A96-82DA-4790-9530-ACADB25C72C6}" name="Properties" dataDxfId="3"/>
  </tableColumns>
  <tableStyleInfo name="Blue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15B1B60-FFC8-4581-8054-4962ED336A6D}" name="L_FD" displayName="L_FD" ref="B5:C8" totalsRowShown="0">
  <autoFilter ref="B5:C8" xr:uid="{915B1B60-FFC8-4581-8054-4962ED336A6D}"/>
  <tableColumns count="2">
    <tableColumn id="1" xr3:uid="{BEACAA05-F9EF-481B-8193-B0D6C1FD9A82}" name="Fund"/>
    <tableColumn id="2" xr3:uid="{835B33E1-CD8A-48E8-BDD7-CA5F6280894F}" name="Fund name"/>
  </tableColumns>
  <tableStyleInfo name="Blue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C75853D-4A0C-42E0-B368-FCD47ECBCE1A}" name="L_KY" displayName="L_KY" ref="B5:B22" totalsRowShown="0" headerRowDxfId="2" dataDxfId="1">
  <tableColumns count="1">
    <tableColumn id="1" xr3:uid="{34A707F8-5ABC-4417-A8DF-1BAE368433AD}" name="KỲ PB" dataDxfId="0"/>
  </tableColumns>
  <tableStyleInfo name="Blue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B442-54CF-48F6-ABEA-F53D8442799D}">
  <sheetPr codeName="Sheet2"/>
  <dimension ref="A1:E16"/>
  <sheetViews>
    <sheetView workbookViewId="0">
      <pane ySplit="1" topLeftCell="A2" activePane="bottomLeft" state="frozen"/>
      <selection pane="bottomLeft" activeCell="E15" sqref="E15"/>
    </sheetView>
  </sheetViews>
  <sheetFormatPr defaultRowHeight="12.9" x14ac:dyDescent="0.35"/>
  <cols>
    <col min="1" max="2" width="15.58203125" customWidth="1"/>
    <col min="3" max="3" width="50.58203125" customWidth="1"/>
    <col min="4" max="4" width="8.6640625" style="2" customWidth="1"/>
  </cols>
  <sheetData>
    <row r="1" spans="1:5" x14ac:dyDescent="0.35">
      <c r="A1" s="2" t="s">
        <v>0</v>
      </c>
      <c r="B1" s="2" t="s">
        <v>1</v>
      </c>
      <c r="C1" s="2" t="s">
        <v>2</v>
      </c>
      <c r="D1" s="2" t="s">
        <v>3</v>
      </c>
      <c r="E1" s="2" t="s">
        <v>4</v>
      </c>
    </row>
    <row r="2" spans="1:5" x14ac:dyDescent="0.35">
      <c r="A2" s="15" t="str">
        <f ca="1">MID(CELL("filename",Site!A$1),FIND("]",CELL("filename"))+1,31)</f>
        <v>Site</v>
      </c>
      <c r="B2" s="2"/>
      <c r="C2" s="2" t="str">
        <f>Site!B2</f>
        <v>Site (Cơ sở kinh doanh)</v>
      </c>
      <c r="D2" s="3" t="b">
        <v>1</v>
      </c>
      <c r="E2" s="2" t="s">
        <v>5</v>
      </c>
    </row>
    <row r="3" spans="1:5" x14ac:dyDescent="0.35">
      <c r="A3" s="15" t="str">
        <f ca="1">MID(CELL("filename",'Fund center'!A$1),FIND("]",CELL("filename"))+1,31)</f>
        <v>Fund center</v>
      </c>
      <c r="B3" s="2"/>
      <c r="C3" s="2" t="str">
        <f>'Fund center'!B2</f>
        <v>Fund Center (Khối lập ngân sách)</v>
      </c>
      <c r="D3" s="3" t="b">
        <v>1</v>
      </c>
      <c r="E3" s="2" t="s">
        <v>5</v>
      </c>
    </row>
    <row r="4" spans="1:5" x14ac:dyDescent="0.35">
      <c r="A4" s="15" t="str">
        <f ca="1">MID(CELL("filename",'Profit center'!A$1),FIND("]",CELL("filename"))+1,31)</f>
        <v>Profit center</v>
      </c>
      <c r="B4" s="2"/>
      <c r="C4" s="2" t="str">
        <f>'Profit center'!B2</f>
        <v>Profit Center (Trung tâm lợi nhuận)</v>
      </c>
      <c r="D4" s="3" t="b">
        <v>1</v>
      </c>
      <c r="E4" s="2" t="s">
        <v>5</v>
      </c>
    </row>
    <row r="5" spans="1:5" x14ac:dyDescent="0.35">
      <c r="A5" s="15" t="str">
        <f ca="1">MID(CELL("filename",Faculty!A$1),FIND("]",CELL("filename"))+1,31)</f>
        <v>Faculty</v>
      </c>
      <c r="B5" s="2"/>
      <c r="C5" s="2" t="str">
        <f>Faculty!B2</f>
        <v>Faculty (khoa chuyên môn)</v>
      </c>
      <c r="D5" s="3" t="b">
        <v>1</v>
      </c>
      <c r="E5" s="2" t="s">
        <v>5</v>
      </c>
    </row>
    <row r="6" spans="1:5" x14ac:dyDescent="0.35">
      <c r="A6" s="15" t="str">
        <f ca="1">MID(CELL("filename",'{Cost center}'!A$1),FIND("]",CELL("filename"))+1,31)</f>
        <v>{Cost center}</v>
      </c>
      <c r="B6" s="2"/>
      <c r="C6" s="2" t="str">
        <f>'{Cost center}'!B2</f>
        <v>Cost center (Bộ phận ngân sách)</v>
      </c>
      <c r="D6" s="3" t="b">
        <v>1</v>
      </c>
      <c r="E6" s="2" t="s">
        <v>5</v>
      </c>
    </row>
    <row r="7" spans="1:5" x14ac:dyDescent="0.35">
      <c r="A7" s="15" t="str">
        <f ca="1">MID(CELL("filename",'MIS code'!A$1),FIND("]",CELL("filename"))+1,31)</f>
        <v>MIS code</v>
      </c>
      <c r="B7" s="2"/>
      <c r="C7" s="2" t="str">
        <f>'MIS code'!B2</f>
        <v>MIS code (mã lập báo cáo quản trị)</v>
      </c>
      <c r="D7" s="3" t="b">
        <v>1</v>
      </c>
      <c r="E7" s="2" t="s">
        <v>5</v>
      </c>
    </row>
    <row r="8" spans="1:5" x14ac:dyDescent="0.35">
      <c r="A8" s="15" t="str">
        <f ca="1">MID(CELL("filename",'{Commit}'!A$1),FIND("]",CELL("filename"))+1,31)</f>
        <v>{Commit}</v>
      </c>
      <c r="B8" s="2"/>
      <c r="C8" s="2" t="str">
        <f>'{Commit}'!B2</f>
        <v>Commit (mã khoản mục)</v>
      </c>
      <c r="D8" s="3" t="b">
        <v>1</v>
      </c>
      <c r="E8" s="2" t="s">
        <v>5</v>
      </c>
    </row>
    <row r="9" spans="1:5" x14ac:dyDescent="0.35">
      <c r="A9" s="15" t="str">
        <f ca="1">MID(CELL("filename",'{Object}'!A$1),FIND("]",CELL("filename"))+1,31)</f>
        <v>{Object}</v>
      </c>
      <c r="B9" s="2"/>
      <c r="C9" s="2" t="str">
        <f>'{Object}'!B2</f>
        <v>Object code (mã đối tượng dịch vụ)</v>
      </c>
      <c r="D9" s="3" t="b">
        <v>1</v>
      </c>
      <c r="E9" s="2" t="s">
        <v>5</v>
      </c>
    </row>
    <row r="10" spans="1:5" x14ac:dyDescent="0.35">
      <c r="A10" s="15" t="str">
        <f ca="1">MID(CELL("filename",Asset!A$1),FIND("]",CELL("filename"))+1,31)</f>
        <v>Asset</v>
      </c>
      <c r="B10" s="2"/>
      <c r="C10" s="2" t="str">
        <f>Asset!B2</f>
        <v>Asset (Phân loại tài sản)</v>
      </c>
      <c r="D10" s="3" t="b">
        <v>1</v>
      </c>
      <c r="E10" s="2" t="s">
        <v>5</v>
      </c>
    </row>
    <row r="11" spans="1:5" x14ac:dyDescent="0.35">
      <c r="A11" s="15" t="str">
        <f ca="1">MID(CELL("filename",Statistic!A$1),FIND("]",CELL("filename"))+1,31)</f>
        <v>Statistic</v>
      </c>
      <c r="B11" s="2"/>
      <c r="C11" s="2" t="str">
        <f>Statistic!B2</f>
        <v>Statistic (chỉ tiêu thống kê)</v>
      </c>
      <c r="D11" s="3" t="b">
        <v>1</v>
      </c>
      <c r="E11" s="2" t="s">
        <v>5</v>
      </c>
    </row>
    <row r="12" spans="1:5" x14ac:dyDescent="0.35">
      <c r="A12" s="15" t="str">
        <f ca="1">MID(CELL("filename",Financial!A$1),FIND("]",CELL("filename"))+1,31)</f>
        <v>Financial</v>
      </c>
      <c r="B12" s="2"/>
      <c r="C12" s="2" t="str">
        <f>Financial!B2</f>
        <v>Financial (chỉ tiêu BCTC)</v>
      </c>
      <c r="D12" s="3" t="b">
        <v>1</v>
      </c>
      <c r="E12" s="2" t="s">
        <v>5</v>
      </c>
    </row>
    <row r="13" spans="1:5" x14ac:dyDescent="0.35">
      <c r="A13" s="15" t="str">
        <f ca="1">MID(CELL("filename",Trust!A$1),FIND("]",CELL("filename"))+1,31)</f>
        <v>Trust</v>
      </c>
      <c r="B13" s="2"/>
      <c r="C13" s="2" t="str">
        <f>Trust!B2</f>
        <v>Mức độ tin cậy</v>
      </c>
      <c r="D13" s="3" t="b">
        <v>1</v>
      </c>
      <c r="E13" s="2" t="s">
        <v>5</v>
      </c>
    </row>
    <row r="14" spans="1:5" x14ac:dyDescent="0.35">
      <c r="A14" s="15" t="str">
        <f ca="1">MID(CELL("filename",Sub!A1),FIND("]",CELL("filename",A1))+1,31)</f>
        <v>Sub</v>
      </c>
      <c r="B14" s="2"/>
      <c r="C14" s="2" t="str">
        <f>Sub!B2</f>
        <v>Mã mở rộng</v>
      </c>
      <c r="D14" s="3" t="b">
        <v>1</v>
      </c>
      <c r="E14" s="2" t="s">
        <v>5</v>
      </c>
    </row>
    <row r="15" spans="1:5" x14ac:dyDescent="0.35">
      <c r="A15" s="15" t="str">
        <f ca="1">MID(CELL("filename",Fund!A1),FIND("]",CELL("filename",A1))+1,31)</f>
        <v>Fund</v>
      </c>
      <c r="C15" t="str">
        <f>Fund!B2</f>
        <v>Nguồn quỹ</v>
      </c>
      <c r="D15" s="3" t="b">
        <v>1</v>
      </c>
      <c r="E15" s="2" t="s">
        <v>5</v>
      </c>
    </row>
    <row r="16" spans="1:5" x14ac:dyDescent="0.35">
      <c r="A16" s="15" t="str">
        <f ca="1">MID(CELL("filename",Other!A$1),FIND("]",CELL("filename"))+1,31)</f>
        <v>Other</v>
      </c>
      <c r="B16" s="2"/>
      <c r="C16" s="2"/>
      <c r="D16" s="3" t="b">
        <v>1</v>
      </c>
      <c r="E16" s="2" t="s">
        <v>5</v>
      </c>
    </row>
  </sheetData>
  <dataValidations count="3">
    <dataValidation type="list" allowBlank="1" showInputMessage="1" showErrorMessage="1" sqref="E2:E300" xr:uid="{8EDF1CD9-D320-4EE8-9142-4F95ECAD0F5A}">
      <formula1>"Visible,Hidden,VeryHide,Delete,AskToDel"</formula1>
    </dataValidation>
    <dataValidation type="custom" allowBlank="1" showInputMessage="1" showErrorMessage="1" errorTitle="Worksheet menu" error="Duplicate Entry" sqref="C2:C300" xr:uid="{089977E1-7A89-4E54-9A05-EF2FE6A56499}">
      <formula1>COUNTIF($C$2:$C$300,C2)&lt;2</formula1>
    </dataValidation>
    <dataValidation type="custom" allowBlank="1" showInputMessage="1" showErrorMessage="1" errorTitle="Worksheet menu" error="Duplicate Entry" sqref="A16:A300 A2:A14" xr:uid="{2DC58C55-C769-421C-9DD0-7EEF03C5E26D}">
      <formula1>COUNTIF($A$2:$A$300,A2)&lt;2</formula1>
    </dataValidation>
  </dataValidations>
  <hyperlinks>
    <hyperlink ref="A2" location="'Site'!A1" display="Site" xr:uid="{ED6C317F-479A-44AD-A9C2-7F3DFCCED51A}"/>
    <hyperlink ref="A3" location="'Fund center'!A1" display="Fund center" xr:uid="{73E7B890-A724-43E5-9CB0-FF14468142AA}"/>
    <hyperlink ref="A4" location="'Profit center'!A1" display="Profit center" xr:uid="{C511C241-1558-44BA-9524-743ECF64F3CE}"/>
    <hyperlink ref="A5" location="'Faculty'!A1" display="Faculty" xr:uid="{D1C6D05B-3813-4F11-8F55-0509588600D3}"/>
    <hyperlink ref="A6" location="'{Cost center}'!A1" display="{Cost center}" xr:uid="{1DEFAFB5-93AD-4341-BBCE-CA110964A405}"/>
    <hyperlink ref="A7" location="'MIS code'!A1" display="MIS code" xr:uid="{64BB18EC-B503-4AF0-8EA7-F2AAFB454664}"/>
    <hyperlink ref="A8" location="'{Commit}'!A1" display="{Commit}" xr:uid="{B5C5F8EC-816F-4026-AB92-3E63EF0668AE}"/>
    <hyperlink ref="A9" location="'{Object}'!A1" display="{Object}" xr:uid="{D40E0F83-670D-4614-8972-50309600DA5D}"/>
    <hyperlink ref="A10" location="'Asset'!A1" display="Asset" xr:uid="{6D5E64D0-599B-4584-819B-114B4AB1B6B4}"/>
    <hyperlink ref="A11" location="'Statistic'!A1" display="Statistic" xr:uid="{602E5CCD-A25A-46FF-A463-96E4DD957955}"/>
    <hyperlink ref="A12" location="'Financial'!A1" display="Financial" xr:uid="{D5E447D6-5DD6-4D88-BC67-793EB40536F7}"/>
    <hyperlink ref="A13" location="'Trust'!A1" display="Trust" xr:uid="{8FD51E32-13DD-4B69-A399-8D56B3E7C245}"/>
    <hyperlink ref="A16" location="'Other'!A1" display="Other" xr:uid="{0CABBF26-6037-4E93-9AAA-4651432A0F8A}"/>
    <hyperlink ref="A14" location="'Sub'!A1" display="Sub" xr:uid="{4E0405F5-C1C7-415B-82B1-1DC47E9CF072}"/>
    <hyperlink ref="A15" location="'Source'!A1" display="Source" xr:uid="{29F5B32A-53EB-4E6D-86B0-962848866C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2DC0-0B6E-4707-926E-E9084998B17B}">
  <sheetPr codeName="Sheet8">
    <tabColor theme="7" tint="0.79998168889431442"/>
  </sheetPr>
  <dimension ref="A1:I16"/>
  <sheetViews>
    <sheetView showGridLines="0" zoomScaleNormal="100" workbookViewId="0">
      <selection activeCell="C9" sqref="C9"/>
    </sheetView>
  </sheetViews>
  <sheetFormatPr defaultRowHeight="12.75" customHeight="1" x14ac:dyDescent="0.35"/>
  <cols>
    <col min="1" max="1" width="1.9140625" customWidth="1"/>
    <col min="2" max="2" width="8.6640625" customWidth="1"/>
    <col min="3" max="3" width="29.58203125" customWidth="1"/>
    <col min="4" max="4" width="29.9140625" customWidth="1"/>
    <col min="5" max="5" width="1.6640625" customWidth="1"/>
    <col min="6" max="6" width="7.33203125" style="1" customWidth="1"/>
    <col min="7" max="7" width="6.6640625" style="1" customWidth="1"/>
    <col min="8" max="9" width="8.9140625" style="1" customWidth="1"/>
  </cols>
  <sheetData>
    <row r="1" spans="1:9" ht="12.75" customHeight="1" x14ac:dyDescent="0.35">
      <c r="A1" s="2"/>
      <c r="B1" s="2" t="str">
        <f t="array" ref="B1:D1">""</f>
        <v/>
      </c>
      <c r="C1" s="2" t="str">
        <v/>
      </c>
      <c r="D1" s="2" t="str">
        <v/>
      </c>
      <c r="E1" s="2"/>
      <c r="F1" s="4"/>
      <c r="G1" s="4"/>
      <c r="H1" s="4"/>
      <c r="I1" s="4"/>
    </row>
    <row r="2" spans="1:9" ht="12.75" customHeight="1" x14ac:dyDescent="0.35">
      <c r="A2" s="2"/>
      <c r="B2" s="5" t="s">
        <v>6</v>
      </c>
      <c r="C2" s="2"/>
      <c r="D2" s="2"/>
      <c r="E2" s="2"/>
      <c r="F2" s="4"/>
      <c r="G2" s="4"/>
      <c r="H2" s="4"/>
      <c r="I2" s="4"/>
    </row>
    <row r="3" spans="1:9" ht="12.9" x14ac:dyDescent="0.35">
      <c r="A3" s="2"/>
      <c r="B3" s="6" t="s">
        <v>7</v>
      </c>
      <c r="C3" s="2"/>
      <c r="D3" s="2"/>
      <c r="E3" s="2"/>
      <c r="F3" s="4"/>
      <c r="G3" s="4"/>
      <c r="H3" s="4"/>
      <c r="I3" s="4"/>
    </row>
    <row r="4" spans="1:9" ht="12.9" x14ac:dyDescent="0.35">
      <c r="A4" s="2"/>
      <c r="B4" s="6"/>
      <c r="C4" s="2"/>
      <c r="D4" s="2"/>
      <c r="E4" s="2"/>
      <c r="F4" s="4"/>
      <c r="G4" s="4"/>
      <c r="H4" s="4"/>
      <c r="I4" s="4"/>
    </row>
    <row r="5" spans="1:9" ht="12.9" x14ac:dyDescent="0.35">
      <c r="A5" s="2"/>
      <c r="B5" s="2"/>
      <c r="C5" s="2"/>
      <c r="D5" s="2"/>
      <c r="E5" s="2"/>
      <c r="F5" s="4">
        <f>MAX(_xlfn.ANCHORARRAY(F7))</f>
        <v>0</v>
      </c>
      <c r="G5" s="4">
        <f>MAX(_xlfn.ANCHORARRAY(G7))</f>
        <v>0</v>
      </c>
      <c r="H5" s="4"/>
      <c r="I5" s="4"/>
    </row>
    <row r="6" spans="1:9" ht="13" customHeight="1" x14ac:dyDescent="0.35">
      <c r="A6" s="2" t="s">
        <v>8</v>
      </c>
      <c r="B6" s="2" t="s">
        <v>9</v>
      </c>
      <c r="C6" s="2" t="s">
        <v>10</v>
      </c>
      <c r="D6" s="2" t="s">
        <v>11</v>
      </c>
      <c r="E6" s="2" t="s">
        <v>8</v>
      </c>
      <c r="F6" s="4" t="s">
        <v>12</v>
      </c>
      <c r="G6" s="4" t="s">
        <v>13</v>
      </c>
      <c r="H6" s="4" t="s">
        <v>14</v>
      </c>
      <c r="I6" s="4" t="str" cm="1">
        <f t="array" ref="I6:I8">_xlfn.LET(_xlpm.a,{"*"},
_xlpm.b,_xlfn.ANCHORARRAY(H7),
_xlpm.c,ROWS(_xlpm.a),_xlpm.d,ROWS(_xlpm.b),_xlpm.e,_xlpm.c+_xlpm.d,IF(_xlfn.SEQUENCE(_xlpm.e)&lt;=_xlpm.c,INDEX(_xlpm.a,_xlfn.SEQUENCE(_xlpm.c),{1}),INDEX(_xlpm.b,_xlfn.SEQUENCE(_xlpm.e)-_xlpm.c,{1})))</f>
        <v>*</v>
      </c>
    </row>
    <row r="7" spans="1:9" ht="13" customHeight="1" x14ac:dyDescent="0.35">
      <c r="A7" s="2"/>
      <c r="B7" s="7" t="s">
        <v>15</v>
      </c>
      <c r="C7" s="7" t="s">
        <v>16</v>
      </c>
      <c r="D7" s="7"/>
      <c r="E7" s="2"/>
      <c r="F7" s="4" cm="1">
        <f t="array" ref="F7:F8">COUNTIFS(L_SI[Site],L_SI[Site])-1</f>
        <v>0</v>
      </c>
      <c r="G7" s="4" cm="1">
        <f t="array" ref="G7:G8">COUNTIFS(L_SI[Site],L_SI[Site]&amp;"?*")</f>
        <v>0</v>
      </c>
      <c r="H7" s="4" t="str" cm="1">
        <f t="array" ref="H7:H8">L_SI[Site]</f>
        <v>HY</v>
      </c>
      <c r="I7" s="4" t="str">
        <v>HY</v>
      </c>
    </row>
    <row r="8" spans="1:9" ht="12.9" x14ac:dyDescent="0.35">
      <c r="A8" s="2"/>
      <c r="B8" s="7" t="s">
        <v>17</v>
      </c>
      <c r="C8" s="7" t="s">
        <v>18</v>
      </c>
      <c r="D8" s="7"/>
      <c r="E8" s="2"/>
      <c r="F8" s="4">
        <v>0</v>
      </c>
      <c r="G8" s="4">
        <v>0</v>
      </c>
      <c r="H8" s="4" t="str">
        <v>HD</v>
      </c>
      <c r="I8" s="4" t="str">
        <v>HD</v>
      </c>
    </row>
    <row r="9" spans="1:9" ht="12.9" x14ac:dyDescent="0.35">
      <c r="A9" s="2"/>
      <c r="B9" s="2"/>
      <c r="C9" s="2"/>
      <c r="D9" s="2"/>
      <c r="E9" s="2"/>
      <c r="F9" s="4"/>
      <c r="G9" s="4"/>
      <c r="H9" s="4"/>
      <c r="I9" s="4"/>
    </row>
    <row r="10" spans="1:9" ht="12.9" x14ac:dyDescent="0.35">
      <c r="A10" s="2"/>
      <c r="B10" s="2"/>
      <c r="C10" s="2"/>
      <c r="D10" s="2"/>
      <c r="E10" s="2"/>
      <c r="F10" s="4"/>
      <c r="G10" s="4"/>
      <c r="H10" s="4"/>
      <c r="I10" s="4"/>
    </row>
    <row r="11" spans="1:9" ht="12.9" x14ac:dyDescent="0.35">
      <c r="A11" s="2"/>
      <c r="B11" s="2"/>
      <c r="C11" s="2"/>
      <c r="D11" s="2"/>
      <c r="E11" s="2"/>
      <c r="F11" s="4"/>
      <c r="G11" s="4"/>
      <c r="H11" s="4"/>
      <c r="I11" s="4"/>
    </row>
    <row r="12" spans="1:9" ht="12.9" x14ac:dyDescent="0.35">
      <c r="A12" s="2"/>
      <c r="B12" s="2"/>
      <c r="C12" s="2"/>
      <c r="D12" s="2"/>
      <c r="E12" s="2"/>
      <c r="F12" s="4"/>
      <c r="G12" s="4"/>
      <c r="H12" s="4"/>
      <c r="I12" s="4"/>
    </row>
    <row r="13" spans="1:9" ht="12.9" x14ac:dyDescent="0.35">
      <c r="A13" s="2"/>
      <c r="B13" s="2"/>
      <c r="C13" s="2"/>
      <c r="D13" s="2"/>
      <c r="E13" s="2"/>
      <c r="F13" s="4"/>
      <c r="G13" s="4"/>
      <c r="H13" s="4"/>
      <c r="I13" s="4"/>
    </row>
    <row r="14" spans="1:9" ht="12.9" x14ac:dyDescent="0.35">
      <c r="A14" s="2"/>
      <c r="B14" s="2"/>
      <c r="C14" s="2"/>
      <c r="D14" s="2"/>
      <c r="E14" s="2"/>
      <c r="F14" s="4"/>
      <c r="G14" s="4"/>
      <c r="H14" s="4"/>
      <c r="I14" s="4"/>
    </row>
    <row r="15" spans="1:9" ht="12.9" x14ac:dyDescent="0.35">
      <c r="A15" s="2"/>
      <c r="B15" s="2"/>
      <c r="C15" s="2"/>
      <c r="D15" s="2"/>
      <c r="E15" s="2"/>
      <c r="F15" s="4"/>
      <c r="G15" s="4"/>
      <c r="H15" s="4"/>
      <c r="I15" s="4"/>
    </row>
    <row r="16" spans="1:9" ht="12.9" x14ac:dyDescent="0.35">
      <c r="A16" s="2"/>
      <c r="B16" s="2"/>
      <c r="C16" s="2"/>
      <c r="D16" s="2"/>
      <c r="E16" s="2"/>
      <c r="F16" s="4"/>
      <c r="G16" s="4"/>
      <c r="H16" s="4"/>
      <c r="I16" s="4"/>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A8CB-8936-4153-AC27-E822DF669AEA}">
  <sheetPr codeName="Sheet3">
    <tabColor theme="7" tint="0.79998168889431442"/>
  </sheetPr>
  <dimension ref="A1:K26"/>
  <sheetViews>
    <sheetView showGridLines="0" zoomScaleNormal="100" workbookViewId="0">
      <pane ySplit="7" topLeftCell="A8" activePane="bottomLeft" state="frozen"/>
      <selection activeCell="K14" sqref="K14"/>
      <selection pane="bottomLeft" activeCell="K10" sqref="K10"/>
    </sheetView>
  </sheetViews>
  <sheetFormatPr defaultRowHeight="12.9" x14ac:dyDescent="0.35"/>
  <cols>
    <col min="1" max="1" width="1.9140625" customWidth="1"/>
    <col min="2" max="2" width="14.9140625" customWidth="1"/>
    <col min="3" max="3" width="33.08203125" customWidth="1"/>
    <col min="5" max="5" width="17.33203125" customWidth="1"/>
    <col min="6" max="6" width="1.6640625" customWidth="1"/>
    <col min="7" max="8" width="8.9140625" style="1" customWidth="1"/>
    <col min="9" max="9" width="11.6640625" style="1" customWidth="1"/>
    <col min="10" max="10" width="12.58203125" style="1" customWidth="1"/>
    <col min="11" max="11" width="20.08203125" style="1" customWidth="1"/>
  </cols>
  <sheetData>
    <row r="1" spans="1:11" x14ac:dyDescent="0.35">
      <c r="A1" s="2"/>
      <c r="B1" s="2" t="str">
        <f t="array" ref="B1:E1">""</f>
        <v/>
      </c>
      <c r="C1" s="2" t="str">
        <v/>
      </c>
      <c r="D1" s="2" t="str">
        <v/>
      </c>
      <c r="E1" s="2" t="str">
        <v/>
      </c>
      <c r="F1" s="2"/>
      <c r="G1" s="4"/>
      <c r="H1" s="4"/>
      <c r="I1" s="4"/>
      <c r="J1" s="4"/>
      <c r="K1" s="4"/>
    </row>
    <row r="2" spans="1:11" ht="14.05" customHeight="1" x14ac:dyDescent="0.35">
      <c r="A2" s="2"/>
      <c r="B2" s="8" t="s">
        <v>19</v>
      </c>
      <c r="C2" s="2"/>
      <c r="D2" s="2"/>
      <c r="E2" s="2"/>
      <c r="F2" s="2"/>
      <c r="G2" s="4"/>
      <c r="H2" s="4"/>
      <c r="I2" s="4"/>
      <c r="J2" s="4"/>
      <c r="K2" s="4"/>
    </row>
    <row r="3" spans="1:11" ht="14.05" customHeight="1" x14ac:dyDescent="0.35">
      <c r="A3" s="2"/>
      <c r="B3" s="2" t="s">
        <v>20</v>
      </c>
      <c r="C3" s="2"/>
      <c r="D3" s="2"/>
      <c r="E3" s="2"/>
      <c r="F3" s="2"/>
      <c r="G3" s="4"/>
      <c r="H3" s="4"/>
      <c r="I3" s="4"/>
      <c r="J3" s="4"/>
      <c r="K3" s="4"/>
    </row>
    <row r="4" spans="1:11" ht="14.05" customHeight="1" x14ac:dyDescent="0.35">
      <c r="A4" s="2"/>
      <c r="B4" s="9" t="s">
        <v>21</v>
      </c>
      <c r="C4" s="2"/>
      <c r="D4" s="2"/>
      <c r="E4" s="2"/>
      <c r="F4" s="2"/>
      <c r="G4" s="4"/>
      <c r="H4" s="4"/>
      <c r="I4" s="4"/>
      <c r="J4" s="4"/>
      <c r="K4" s="4"/>
    </row>
    <row r="5" spans="1:11" ht="14.05" customHeight="1" x14ac:dyDescent="0.35">
      <c r="A5" s="2"/>
      <c r="B5" s="9" t="s">
        <v>22</v>
      </c>
      <c r="C5" s="2"/>
      <c r="D5" s="2"/>
      <c r="E5" s="2"/>
      <c r="F5" s="2"/>
      <c r="G5" s="4"/>
      <c r="H5" s="4"/>
      <c r="I5" s="4"/>
      <c r="J5" s="4"/>
      <c r="K5" s="4"/>
    </row>
    <row r="6" spans="1:11" ht="14.05" customHeight="1" x14ac:dyDescent="0.35">
      <c r="A6" s="2"/>
      <c r="B6" s="2"/>
      <c r="C6" s="2"/>
      <c r="D6" s="2" t="s">
        <v>23</v>
      </c>
      <c r="E6" s="2"/>
      <c r="F6" s="2"/>
      <c r="G6" s="4"/>
      <c r="H6" s="4"/>
      <c r="I6" s="4"/>
      <c r="J6" s="4"/>
      <c r="K6" s="4"/>
    </row>
    <row r="7" spans="1:11" x14ac:dyDescent="0.35">
      <c r="A7" s="2" t="s">
        <v>8</v>
      </c>
      <c r="B7" s="2" t="s">
        <v>24</v>
      </c>
      <c r="C7" s="2" t="s">
        <v>25</v>
      </c>
      <c r="D7" s="2" t="s">
        <v>9</v>
      </c>
      <c r="E7" s="2" t="s">
        <v>11</v>
      </c>
      <c r="F7" s="2" t="s">
        <v>8</v>
      </c>
      <c r="G7" s="10" t="s">
        <v>12</v>
      </c>
      <c r="H7" s="10" t="s">
        <v>13</v>
      </c>
      <c r="I7" s="10" t="s">
        <v>14</v>
      </c>
      <c r="J7" s="4" t="str" cm="1">
        <f t="array" ref="J7:J26">_xlfn.LET(_xlpm.a,{"*"},
_xlpm.b,_xlfn.ANCHORARRAY(I8),
_xlpm.c,ROWS(_xlpm.a),_xlpm.d,ROWS(_xlpm.b),_xlpm.e,_xlpm.c+_xlpm.d,IF(_xlfn.SEQUENCE(_xlpm.e)&lt;=_xlpm.c,INDEX(_xlpm.a,_xlfn.SEQUENCE(_xlpm.c),{1}),INDEX(_xlpm.b,_xlfn.SEQUENCE(_xlpm.e)-_xlpm.c,{1})))</f>
        <v>*</v>
      </c>
      <c r="K7" s="4" t="s">
        <v>26</v>
      </c>
    </row>
    <row r="8" spans="1:11" x14ac:dyDescent="0.35">
      <c r="A8" s="2"/>
      <c r="B8" s="7" t="s">
        <v>27</v>
      </c>
      <c r="C8" s="7" t="s">
        <v>28</v>
      </c>
      <c r="D8" s="7" t="s">
        <v>15</v>
      </c>
      <c r="E8" s="7"/>
      <c r="F8" s="2"/>
      <c r="G8" s="4" cm="1">
        <f t="array" ref="G8:G26">COUNTIFS(L_FC[Fund center],L_FC[Fund center])-1</f>
        <v>0</v>
      </c>
      <c r="H8" s="4" cm="1">
        <f t="array" ref="H8:H26">COUNTIFS(L_FC[Fund center],L_FC[Fund center]&amp;"?*")</f>
        <v>0</v>
      </c>
      <c r="I8" s="4" t="str" cm="1">
        <f t="array" ref="I8:I26">L_FC[Fund center]</f>
        <v>F01</v>
      </c>
      <c r="J8" s="4" t="str">
        <v>F01</v>
      </c>
      <c r="K8" s="4" t="str" cm="1">
        <f t="array" ref="K8:K26">_xlfn.XLOOKUP(L_FC[Site],L_SI[Site],L_SI[Name])</f>
        <v>Hưng Yên</v>
      </c>
    </row>
    <row r="9" spans="1:11" x14ac:dyDescent="0.35">
      <c r="A9" s="2"/>
      <c r="B9" s="7" t="s">
        <v>29</v>
      </c>
      <c r="C9" s="7" t="s">
        <v>30</v>
      </c>
      <c r="D9" s="7" t="s">
        <v>15</v>
      </c>
      <c r="E9" s="7"/>
      <c r="F9" s="2"/>
      <c r="G9" s="4">
        <v>0</v>
      </c>
      <c r="H9" s="4">
        <v>0</v>
      </c>
      <c r="I9" s="4" t="str">
        <v>F02</v>
      </c>
      <c r="J9" s="4" t="str">
        <v>F02</v>
      </c>
      <c r="K9" s="4" t="str">
        <v>Hưng Yên</v>
      </c>
    </row>
    <row r="10" spans="1:11" x14ac:dyDescent="0.35">
      <c r="A10" s="2"/>
      <c r="B10" s="7" t="s">
        <v>31</v>
      </c>
      <c r="C10" s="7" t="s">
        <v>32</v>
      </c>
      <c r="D10" s="7" t="s">
        <v>15</v>
      </c>
      <c r="E10" s="7"/>
      <c r="F10" s="2"/>
      <c r="G10" s="4">
        <v>0</v>
      </c>
      <c r="H10" s="4">
        <v>0</v>
      </c>
      <c r="I10" s="4" t="str">
        <v>F03</v>
      </c>
      <c r="J10" s="4" t="str">
        <v>F03</v>
      </c>
      <c r="K10" s="4" t="str">
        <v>Hưng Yên</v>
      </c>
    </row>
    <row r="11" spans="1:11" x14ac:dyDescent="0.35">
      <c r="A11" s="2"/>
      <c r="B11" s="7" t="s">
        <v>33</v>
      </c>
      <c r="C11" s="7" t="s">
        <v>34</v>
      </c>
      <c r="D11" s="7" t="s">
        <v>15</v>
      </c>
      <c r="E11" s="7"/>
      <c r="F11" s="2"/>
      <c r="G11" s="4">
        <v>0</v>
      </c>
      <c r="H11" s="4">
        <v>0</v>
      </c>
      <c r="I11" s="4" t="str">
        <v>F04</v>
      </c>
      <c r="J11" s="4" t="str">
        <v>F04</v>
      </c>
      <c r="K11" s="4" t="str">
        <v>Hưng Yên</v>
      </c>
    </row>
    <row r="12" spans="1:11" x14ac:dyDescent="0.35">
      <c r="A12" s="2"/>
      <c r="B12" s="7" t="s">
        <v>35</v>
      </c>
      <c r="C12" s="7" t="s">
        <v>36</v>
      </c>
      <c r="D12" s="7" t="s">
        <v>15</v>
      </c>
      <c r="E12" s="7"/>
      <c r="F12" s="2"/>
      <c r="G12" s="4">
        <v>0</v>
      </c>
      <c r="H12" s="4">
        <v>0</v>
      </c>
      <c r="I12" s="4" t="str">
        <v>F05</v>
      </c>
      <c r="J12" s="4" t="str">
        <v>F05</v>
      </c>
      <c r="K12" s="4" t="str">
        <v>Hưng Yên</v>
      </c>
    </row>
    <row r="13" spans="1:11" x14ac:dyDescent="0.35">
      <c r="A13" s="2"/>
      <c r="B13" s="7" t="s">
        <v>37</v>
      </c>
      <c r="C13" s="7" t="s">
        <v>38</v>
      </c>
      <c r="D13" s="7" t="s">
        <v>15</v>
      </c>
      <c r="E13" s="7"/>
      <c r="F13" s="2"/>
      <c r="G13" s="4">
        <v>0</v>
      </c>
      <c r="H13" s="4">
        <v>0</v>
      </c>
      <c r="I13" s="4" t="str">
        <v>F06</v>
      </c>
      <c r="J13" s="4" t="str">
        <v>F06</v>
      </c>
      <c r="K13" s="4" t="str">
        <v>Hưng Yên</v>
      </c>
    </row>
    <row r="14" spans="1:11" x14ac:dyDescent="0.35">
      <c r="A14" s="2"/>
      <c r="B14" s="7" t="s">
        <v>39</v>
      </c>
      <c r="C14" s="7" t="s">
        <v>40</v>
      </c>
      <c r="D14" s="7" t="s">
        <v>15</v>
      </c>
      <c r="E14" s="7"/>
      <c r="F14" s="2"/>
      <c r="G14" s="4">
        <v>0</v>
      </c>
      <c r="H14" s="4">
        <v>0</v>
      </c>
      <c r="I14" s="4" t="str">
        <v>F07</v>
      </c>
      <c r="J14" s="4" t="str">
        <v>F07</v>
      </c>
      <c r="K14" s="4" t="str">
        <v>Hưng Yên</v>
      </c>
    </row>
    <row r="15" spans="1:11" x14ac:dyDescent="0.35">
      <c r="A15" s="2"/>
      <c r="B15" s="7" t="s">
        <v>41</v>
      </c>
      <c r="C15" s="7" t="s">
        <v>42</v>
      </c>
      <c r="D15" s="7" t="s">
        <v>15</v>
      </c>
      <c r="E15" s="7"/>
      <c r="F15" s="2"/>
      <c r="G15" s="4">
        <v>0</v>
      </c>
      <c r="H15" s="4">
        <v>0</v>
      </c>
      <c r="I15" s="4" t="str">
        <v>F08</v>
      </c>
      <c r="J15" s="4" t="str">
        <v>F08</v>
      </c>
      <c r="K15" s="4" t="str">
        <v>Hưng Yên</v>
      </c>
    </row>
    <row r="16" spans="1:11" x14ac:dyDescent="0.35">
      <c r="A16" s="2"/>
      <c r="B16" s="7" t="s">
        <v>43</v>
      </c>
      <c r="C16" s="7" t="s">
        <v>44</v>
      </c>
      <c r="D16" s="7" t="s">
        <v>15</v>
      </c>
      <c r="E16" s="7"/>
      <c r="F16" s="2"/>
      <c r="G16" s="4">
        <v>0</v>
      </c>
      <c r="H16" s="4">
        <v>0</v>
      </c>
      <c r="I16" s="4" t="str">
        <v>F09</v>
      </c>
      <c r="J16" s="4" t="str">
        <v>F09</v>
      </c>
      <c r="K16" s="4" t="str">
        <v>Hưng Yên</v>
      </c>
    </row>
    <row r="17" spans="1:11" x14ac:dyDescent="0.35">
      <c r="A17" s="2"/>
      <c r="B17" s="7" t="s">
        <v>45</v>
      </c>
      <c r="C17" s="7" t="s">
        <v>46</v>
      </c>
      <c r="D17" s="7" t="s">
        <v>15</v>
      </c>
      <c r="E17" s="7"/>
      <c r="F17" s="2"/>
      <c r="G17" s="4">
        <v>0</v>
      </c>
      <c r="H17" s="4">
        <v>0</v>
      </c>
      <c r="I17" s="4" t="str">
        <v>F10</v>
      </c>
      <c r="J17" s="4" t="str">
        <v>F10</v>
      </c>
      <c r="K17" s="4" t="str">
        <v>Hưng Yên</v>
      </c>
    </row>
    <row r="18" spans="1:11" x14ac:dyDescent="0.35">
      <c r="A18" s="2"/>
      <c r="B18" s="7" t="s">
        <v>47</v>
      </c>
      <c r="C18" s="7" t="s">
        <v>48</v>
      </c>
      <c r="D18" s="7" t="s">
        <v>15</v>
      </c>
      <c r="E18" s="7"/>
      <c r="F18" s="2"/>
      <c r="G18" s="4">
        <v>0</v>
      </c>
      <c r="H18" s="4">
        <v>0</v>
      </c>
      <c r="I18" s="4" t="str">
        <v>F11</v>
      </c>
      <c r="J18" s="4" t="str">
        <v>F11</v>
      </c>
      <c r="K18" s="4" t="str">
        <v>Hưng Yên</v>
      </c>
    </row>
    <row r="19" spans="1:11" x14ac:dyDescent="0.35">
      <c r="A19" s="2"/>
      <c r="B19" s="7" t="s">
        <v>49</v>
      </c>
      <c r="C19" s="7" t="s">
        <v>50</v>
      </c>
      <c r="D19" s="7" t="s">
        <v>15</v>
      </c>
      <c r="E19" s="7"/>
      <c r="F19" s="2"/>
      <c r="G19" s="4">
        <v>0</v>
      </c>
      <c r="H19" s="4">
        <v>0</v>
      </c>
      <c r="I19" s="4" t="str">
        <v>F12</v>
      </c>
      <c r="J19" s="4" t="str">
        <v>F12</v>
      </c>
      <c r="K19" s="4" t="str">
        <v>Hưng Yên</v>
      </c>
    </row>
    <row r="20" spans="1:11" x14ac:dyDescent="0.35">
      <c r="A20" s="2"/>
      <c r="B20" s="7" t="s">
        <v>51</v>
      </c>
      <c r="C20" s="7" t="s">
        <v>52</v>
      </c>
      <c r="D20" s="7" t="s">
        <v>15</v>
      </c>
      <c r="E20" s="7"/>
      <c r="F20" s="2"/>
      <c r="G20" s="4">
        <v>0</v>
      </c>
      <c r="H20" s="4">
        <v>0</v>
      </c>
      <c r="I20" s="4" t="str">
        <v>F13</v>
      </c>
      <c r="J20" s="4" t="str">
        <v>F13</v>
      </c>
      <c r="K20" s="4" t="str">
        <v>Hưng Yên</v>
      </c>
    </row>
    <row r="21" spans="1:11" x14ac:dyDescent="0.35">
      <c r="A21" s="2"/>
      <c r="B21" s="7" t="s">
        <v>53</v>
      </c>
      <c r="C21" s="7" t="s">
        <v>54</v>
      </c>
      <c r="D21" s="7" t="s">
        <v>15</v>
      </c>
      <c r="E21" s="7"/>
      <c r="F21" s="2"/>
      <c r="G21" s="4">
        <v>0</v>
      </c>
      <c r="H21" s="4">
        <v>0</v>
      </c>
      <c r="I21" s="4" t="str">
        <v>F14</v>
      </c>
      <c r="J21" s="4" t="str">
        <v>F14</v>
      </c>
      <c r="K21" s="4" t="str">
        <v>Hưng Yên</v>
      </c>
    </row>
    <row r="22" spans="1:11" x14ac:dyDescent="0.35">
      <c r="A22" s="2"/>
      <c r="B22" s="7" t="s">
        <v>55</v>
      </c>
      <c r="C22" s="7" t="s">
        <v>56</v>
      </c>
      <c r="D22" s="7" t="s">
        <v>15</v>
      </c>
      <c r="E22" s="7"/>
      <c r="F22" s="2"/>
      <c r="G22" s="4">
        <v>0</v>
      </c>
      <c r="H22" s="4">
        <v>0</v>
      </c>
      <c r="I22" s="4" t="str">
        <v>F15</v>
      </c>
      <c r="J22" s="4" t="str">
        <v>F15</v>
      </c>
      <c r="K22" s="4" t="str">
        <v>Hưng Yên</v>
      </c>
    </row>
    <row r="23" spans="1:11" x14ac:dyDescent="0.35">
      <c r="A23" s="2"/>
      <c r="B23" s="7" t="s">
        <v>57</v>
      </c>
      <c r="C23" s="7" t="s">
        <v>58</v>
      </c>
      <c r="D23" s="7" t="s">
        <v>15</v>
      </c>
      <c r="E23" s="7"/>
      <c r="F23" s="2"/>
      <c r="G23" s="4">
        <v>0</v>
      </c>
      <c r="H23" s="4">
        <v>0</v>
      </c>
      <c r="I23" s="4" t="str">
        <v>F16</v>
      </c>
      <c r="J23" s="4" t="str">
        <v>F16</v>
      </c>
      <c r="K23" s="4" t="str">
        <v>Hưng Yên</v>
      </c>
    </row>
    <row r="24" spans="1:11" x14ac:dyDescent="0.35">
      <c r="A24" s="2"/>
      <c r="B24" s="7" t="s">
        <v>59</v>
      </c>
      <c r="C24" s="7" t="s">
        <v>60</v>
      </c>
      <c r="D24" s="7" t="s">
        <v>15</v>
      </c>
      <c r="E24" s="7"/>
      <c r="F24" s="2"/>
      <c r="G24" s="4">
        <v>0</v>
      </c>
      <c r="H24" s="4">
        <v>0</v>
      </c>
      <c r="I24" s="4" t="str">
        <v>F17</v>
      </c>
      <c r="J24" s="4" t="str">
        <v>F17</v>
      </c>
      <c r="K24" s="4" t="str">
        <v>Hưng Yên</v>
      </c>
    </row>
    <row r="25" spans="1:11" x14ac:dyDescent="0.35">
      <c r="A25" s="2"/>
      <c r="B25" s="7" t="s">
        <v>61</v>
      </c>
      <c r="C25" s="7" t="s">
        <v>62</v>
      </c>
      <c r="D25" s="7" t="s">
        <v>15</v>
      </c>
      <c r="E25" s="7"/>
      <c r="F25" s="2"/>
      <c r="G25" s="4">
        <v>0</v>
      </c>
      <c r="H25" s="4">
        <v>0</v>
      </c>
      <c r="I25" s="4" t="str">
        <v>F18</v>
      </c>
      <c r="J25" s="4" t="str">
        <v>F18</v>
      </c>
      <c r="K25" s="4" t="str">
        <v>Hưng Yên</v>
      </c>
    </row>
    <row r="26" spans="1:11" x14ac:dyDescent="0.35">
      <c r="A26" s="2"/>
      <c r="B26" s="7" t="s">
        <v>63</v>
      </c>
      <c r="C26" s="7" t="s">
        <v>64</v>
      </c>
      <c r="D26" s="7" t="s">
        <v>15</v>
      </c>
      <c r="E26" s="7"/>
      <c r="F26" s="2"/>
      <c r="G26" s="4">
        <v>0</v>
      </c>
      <c r="H26" s="4">
        <v>0</v>
      </c>
      <c r="I26" s="4" t="str">
        <v>F19</v>
      </c>
      <c r="J26" s="4" t="str">
        <v>F19</v>
      </c>
      <c r="K26" s="4" t="str">
        <v>Hưng Yên</v>
      </c>
    </row>
  </sheetData>
  <phoneticPr fontId="5"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DC9993D-779E-4278-9BF0-D7AD8034967D}">
          <x14:formula1>
            <xm:f>_xlfn.ANCHORARRAY(Site!$H$7)</xm:f>
          </x14:formula1>
          <xm:sqref>D8:D26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17DA-F254-4CF2-93B9-306EA499F86E}">
  <sheetPr codeName="Sheet4">
    <tabColor theme="7" tint="0.79998168889431442"/>
  </sheetPr>
  <dimension ref="A1:I26"/>
  <sheetViews>
    <sheetView showGridLines="0" zoomScaleNormal="100" workbookViewId="0">
      <pane ySplit="7" topLeftCell="A8" activePane="bottomLeft" state="frozen"/>
      <selection activeCell="K14" sqref="K14"/>
      <selection pane="bottomLeft" activeCell="C12" sqref="C12"/>
    </sheetView>
  </sheetViews>
  <sheetFormatPr defaultRowHeight="12.9" x14ac:dyDescent="0.35"/>
  <cols>
    <col min="1" max="1" width="1.9140625" customWidth="1"/>
    <col min="2" max="2" width="14.08203125" customWidth="1"/>
    <col min="3" max="3" width="24.9140625" customWidth="1"/>
    <col min="4" max="4" width="6.6640625" customWidth="1"/>
    <col min="5" max="5" width="12.58203125" customWidth="1"/>
    <col min="6" max="6" width="1.6640625" customWidth="1"/>
    <col min="7" max="8" width="8.9140625" style="1" customWidth="1"/>
    <col min="9" max="9" width="9.6640625" style="1" customWidth="1"/>
  </cols>
  <sheetData>
    <row r="1" spans="1:9" x14ac:dyDescent="0.35">
      <c r="A1" s="2"/>
      <c r="B1" s="2" t="str">
        <f t="array" ref="B1:E1">""</f>
        <v/>
      </c>
      <c r="C1" s="2" t="str">
        <v/>
      </c>
      <c r="D1" s="2" t="str">
        <v/>
      </c>
      <c r="E1" s="2" t="str">
        <v/>
      </c>
      <c r="F1" s="2"/>
      <c r="G1" s="4"/>
      <c r="H1" s="4"/>
      <c r="I1" s="4"/>
    </row>
    <row r="2" spans="1:9" ht="14.05" customHeight="1" x14ac:dyDescent="0.35">
      <c r="A2" s="2"/>
      <c r="B2" s="8" t="s">
        <v>65</v>
      </c>
      <c r="C2" s="2"/>
      <c r="D2" s="2"/>
      <c r="E2" s="2"/>
      <c r="F2" s="2"/>
      <c r="G2" s="4"/>
      <c r="H2" s="4"/>
      <c r="I2" s="4"/>
    </row>
    <row r="3" spans="1:9" ht="14.05" customHeight="1" x14ac:dyDescent="0.35">
      <c r="A3" s="2"/>
      <c r="B3" s="2" t="s">
        <v>66</v>
      </c>
      <c r="C3" s="2"/>
      <c r="D3" s="2"/>
      <c r="E3" s="2"/>
      <c r="F3" s="2"/>
      <c r="G3" s="4"/>
      <c r="H3" s="4"/>
      <c r="I3" s="4"/>
    </row>
    <row r="4" spans="1:9" ht="14.05" customHeight="1" x14ac:dyDescent="0.35">
      <c r="A4" s="2"/>
      <c r="B4" s="2" t="s">
        <v>67</v>
      </c>
      <c r="C4" s="2"/>
      <c r="D4" s="2"/>
      <c r="E4" s="2"/>
      <c r="F4" s="2"/>
      <c r="G4" s="4"/>
      <c r="H4" s="4"/>
      <c r="I4" s="4"/>
    </row>
    <row r="5" spans="1:9" ht="14.05" customHeight="1" x14ac:dyDescent="0.35">
      <c r="A5" s="2"/>
      <c r="B5" s="2"/>
      <c r="C5" s="2"/>
      <c r="D5" s="2"/>
      <c r="E5" s="2"/>
      <c r="F5" s="2"/>
      <c r="G5" s="4"/>
      <c r="H5" s="4"/>
      <c r="I5" s="4"/>
    </row>
    <row r="6" spans="1:9" ht="14.05" customHeight="1" x14ac:dyDescent="0.35">
      <c r="A6" s="2"/>
      <c r="B6" s="2"/>
      <c r="C6" s="2"/>
      <c r="D6" s="2" t="s">
        <v>23</v>
      </c>
      <c r="E6" s="2"/>
      <c r="F6" s="2"/>
      <c r="G6" s="4"/>
      <c r="H6" s="4"/>
      <c r="I6" s="4"/>
    </row>
    <row r="7" spans="1:9" x14ac:dyDescent="0.35">
      <c r="A7" s="2" t="s">
        <v>8</v>
      </c>
      <c r="B7" s="2" t="s">
        <v>68</v>
      </c>
      <c r="C7" s="2" t="s">
        <v>69</v>
      </c>
      <c r="D7" s="2" t="s">
        <v>9</v>
      </c>
      <c r="E7" s="2" t="s">
        <v>11</v>
      </c>
      <c r="F7" s="2" t="s">
        <v>8</v>
      </c>
      <c r="G7" s="10" t="s">
        <v>12</v>
      </c>
      <c r="H7" s="10" t="s">
        <v>13</v>
      </c>
      <c r="I7" s="4" t="s">
        <v>14</v>
      </c>
    </row>
    <row r="8" spans="1:9" x14ac:dyDescent="0.35">
      <c r="A8" s="2"/>
      <c r="B8" s="7" t="s">
        <v>70</v>
      </c>
      <c r="C8" s="7" t="s">
        <v>28</v>
      </c>
      <c r="D8" s="7"/>
      <c r="E8" s="7"/>
      <c r="F8" s="2"/>
      <c r="G8" s="4" cm="1">
        <f t="array" ref="G8:G26">COUNTIFS(L_PC[Profit center],L_PC[Profit center])-1</f>
        <v>0</v>
      </c>
      <c r="H8" s="4" cm="1">
        <f t="array" ref="H8:H26">COUNTIFS(L_PC[Profit center],L_PC[Profit center]&amp;"?*")</f>
        <v>0</v>
      </c>
      <c r="I8" s="4" t="str" cm="1">
        <f t="array" ref="I8:I26">L_PC[Profit center]</f>
        <v>P01</v>
      </c>
    </row>
    <row r="9" spans="1:9" x14ac:dyDescent="0.35">
      <c r="A9" s="2"/>
      <c r="B9" s="7" t="s">
        <v>71</v>
      </c>
      <c r="C9" s="7" t="s">
        <v>30</v>
      </c>
      <c r="D9" s="7"/>
      <c r="E9" s="7"/>
      <c r="F9" s="2"/>
      <c r="G9" s="4">
        <v>0</v>
      </c>
      <c r="H9" s="4">
        <v>0</v>
      </c>
      <c r="I9" s="4" t="str">
        <v>P02</v>
      </c>
    </row>
    <row r="10" spans="1:9" x14ac:dyDescent="0.35">
      <c r="A10" s="2"/>
      <c r="B10" s="7" t="s">
        <v>72</v>
      </c>
      <c r="C10" s="7" t="s">
        <v>32</v>
      </c>
      <c r="D10" s="7"/>
      <c r="E10" s="7"/>
      <c r="F10" s="2"/>
      <c r="G10" s="4">
        <v>0</v>
      </c>
      <c r="H10" s="4">
        <v>0</v>
      </c>
      <c r="I10" s="4" t="str">
        <v>P03</v>
      </c>
    </row>
    <row r="11" spans="1:9" x14ac:dyDescent="0.35">
      <c r="A11" s="2"/>
      <c r="B11" s="7" t="s">
        <v>73</v>
      </c>
      <c r="C11" s="7" t="s">
        <v>34</v>
      </c>
      <c r="D11" s="7"/>
      <c r="E11" s="7"/>
      <c r="F11" s="2"/>
      <c r="G11" s="4">
        <v>0</v>
      </c>
      <c r="H11" s="4">
        <v>0</v>
      </c>
      <c r="I11" s="4" t="str">
        <v>P04</v>
      </c>
    </row>
    <row r="12" spans="1:9" x14ac:dyDescent="0.35">
      <c r="A12" s="2"/>
      <c r="B12" s="7" t="s">
        <v>74</v>
      </c>
      <c r="C12" s="7" t="s">
        <v>36</v>
      </c>
      <c r="D12" s="7"/>
      <c r="E12" s="7"/>
      <c r="F12" s="2"/>
      <c r="G12" s="4">
        <v>0</v>
      </c>
      <c r="H12" s="4">
        <v>0</v>
      </c>
      <c r="I12" s="4" t="str">
        <v>P05</v>
      </c>
    </row>
    <row r="13" spans="1:9" x14ac:dyDescent="0.35">
      <c r="A13" s="2"/>
      <c r="B13" s="7" t="s">
        <v>75</v>
      </c>
      <c r="C13" s="7" t="s">
        <v>38</v>
      </c>
      <c r="D13" s="7"/>
      <c r="E13" s="7"/>
      <c r="F13" s="2"/>
      <c r="G13" s="4">
        <v>0</v>
      </c>
      <c r="H13" s="4">
        <v>0</v>
      </c>
      <c r="I13" s="4" t="str">
        <v>P06</v>
      </c>
    </row>
    <row r="14" spans="1:9" x14ac:dyDescent="0.35">
      <c r="A14" s="2"/>
      <c r="B14" s="7" t="s">
        <v>76</v>
      </c>
      <c r="C14" s="7" t="s">
        <v>40</v>
      </c>
      <c r="D14" s="7"/>
      <c r="E14" s="7"/>
      <c r="F14" s="2"/>
      <c r="G14" s="4">
        <v>0</v>
      </c>
      <c r="H14" s="4">
        <v>0</v>
      </c>
      <c r="I14" s="4" t="str">
        <v>P07</v>
      </c>
    </row>
    <row r="15" spans="1:9" x14ac:dyDescent="0.35">
      <c r="A15" s="2"/>
      <c r="B15" s="7" t="s">
        <v>77</v>
      </c>
      <c r="C15" s="7" t="s">
        <v>42</v>
      </c>
      <c r="D15" s="7"/>
      <c r="E15" s="7"/>
      <c r="F15" s="2"/>
      <c r="G15" s="4">
        <v>0</v>
      </c>
      <c r="H15" s="4">
        <v>0</v>
      </c>
      <c r="I15" s="4" t="str">
        <v>P08</v>
      </c>
    </row>
    <row r="16" spans="1:9" x14ac:dyDescent="0.35">
      <c r="A16" s="2"/>
      <c r="B16" s="7" t="s">
        <v>78</v>
      </c>
      <c r="C16" s="7" t="s">
        <v>44</v>
      </c>
      <c r="D16" s="7"/>
      <c r="E16" s="7"/>
      <c r="F16" s="2"/>
      <c r="G16" s="4">
        <v>0</v>
      </c>
      <c r="H16" s="4">
        <v>0</v>
      </c>
      <c r="I16" s="4" t="str">
        <v>P09</v>
      </c>
    </row>
    <row r="17" spans="1:9" x14ac:dyDescent="0.35">
      <c r="A17" s="2"/>
      <c r="B17" s="7" t="s">
        <v>79</v>
      </c>
      <c r="C17" s="7" t="s">
        <v>46</v>
      </c>
      <c r="D17" s="7"/>
      <c r="E17" s="7"/>
      <c r="F17" s="2"/>
      <c r="G17" s="4">
        <v>0</v>
      </c>
      <c r="H17" s="4">
        <v>0</v>
      </c>
      <c r="I17" s="4" t="str">
        <v>P10</v>
      </c>
    </row>
    <row r="18" spans="1:9" x14ac:dyDescent="0.35">
      <c r="A18" s="2"/>
      <c r="B18" s="7" t="s">
        <v>80</v>
      </c>
      <c r="C18" s="7" t="s">
        <v>48</v>
      </c>
      <c r="D18" s="7"/>
      <c r="E18" s="7"/>
      <c r="F18" s="2"/>
      <c r="G18" s="4">
        <v>0</v>
      </c>
      <c r="H18" s="4">
        <v>0</v>
      </c>
      <c r="I18" s="4" t="str">
        <v>P11</v>
      </c>
    </row>
    <row r="19" spans="1:9" x14ac:dyDescent="0.35">
      <c r="A19" s="2"/>
      <c r="B19" s="7" t="s">
        <v>81</v>
      </c>
      <c r="C19" s="7" t="s">
        <v>50</v>
      </c>
      <c r="D19" s="7"/>
      <c r="E19" s="7"/>
      <c r="F19" s="2"/>
      <c r="G19" s="4">
        <v>0</v>
      </c>
      <c r="H19" s="4">
        <v>0</v>
      </c>
      <c r="I19" s="4" t="str">
        <v>P12</v>
      </c>
    </row>
    <row r="20" spans="1:9" x14ac:dyDescent="0.35">
      <c r="A20" s="2"/>
      <c r="B20" s="7" t="s">
        <v>82</v>
      </c>
      <c r="C20" s="7" t="s">
        <v>52</v>
      </c>
      <c r="D20" s="7"/>
      <c r="E20" s="7"/>
      <c r="F20" s="2"/>
      <c r="G20" s="4">
        <v>0</v>
      </c>
      <c r="H20" s="4">
        <v>0</v>
      </c>
      <c r="I20" s="4" t="str">
        <v>P13</v>
      </c>
    </row>
    <row r="21" spans="1:9" x14ac:dyDescent="0.35">
      <c r="A21" s="2"/>
      <c r="B21" s="7" t="s">
        <v>83</v>
      </c>
      <c r="C21" s="7" t="s">
        <v>54</v>
      </c>
      <c r="D21" s="7"/>
      <c r="E21" s="7"/>
      <c r="F21" s="2"/>
      <c r="G21" s="4">
        <v>0</v>
      </c>
      <c r="H21" s="4">
        <v>0</v>
      </c>
      <c r="I21" s="4" t="str">
        <v>P14</v>
      </c>
    </row>
    <row r="22" spans="1:9" x14ac:dyDescent="0.35">
      <c r="A22" s="2"/>
      <c r="B22" s="7" t="s">
        <v>84</v>
      </c>
      <c r="C22" s="7" t="s">
        <v>56</v>
      </c>
      <c r="D22" s="7"/>
      <c r="E22" s="7"/>
      <c r="F22" s="2"/>
      <c r="G22" s="4">
        <v>0</v>
      </c>
      <c r="H22" s="4">
        <v>0</v>
      </c>
      <c r="I22" s="4" t="str">
        <v>P15</v>
      </c>
    </row>
    <row r="23" spans="1:9" x14ac:dyDescent="0.35">
      <c r="A23" s="2"/>
      <c r="B23" s="7" t="s">
        <v>85</v>
      </c>
      <c r="C23" s="7" t="s">
        <v>58</v>
      </c>
      <c r="D23" s="7"/>
      <c r="E23" s="7"/>
      <c r="F23" s="2"/>
      <c r="G23" s="4">
        <v>0</v>
      </c>
      <c r="H23" s="4">
        <v>0</v>
      </c>
      <c r="I23" s="4" t="str">
        <v>P16</v>
      </c>
    </row>
    <row r="24" spans="1:9" x14ac:dyDescent="0.35">
      <c r="A24" s="2"/>
      <c r="B24" s="7" t="s">
        <v>86</v>
      </c>
      <c r="C24" s="7" t="s">
        <v>60</v>
      </c>
      <c r="D24" s="7"/>
      <c r="E24" s="7"/>
      <c r="F24" s="2"/>
      <c r="G24" s="4">
        <v>0</v>
      </c>
      <c r="H24" s="4">
        <v>0</v>
      </c>
      <c r="I24" s="4" t="str">
        <v>P17</v>
      </c>
    </row>
    <row r="25" spans="1:9" x14ac:dyDescent="0.35">
      <c r="A25" s="2"/>
      <c r="B25" s="7" t="s">
        <v>87</v>
      </c>
      <c r="C25" s="7" t="s">
        <v>62</v>
      </c>
      <c r="D25" s="7"/>
      <c r="E25" s="7"/>
      <c r="F25" s="2"/>
      <c r="G25" s="4">
        <v>0</v>
      </c>
      <c r="H25" s="4">
        <v>0</v>
      </c>
      <c r="I25" s="4" t="str">
        <v>P18</v>
      </c>
    </row>
    <row r="26" spans="1:9" x14ac:dyDescent="0.35">
      <c r="A26" s="2"/>
      <c r="B26" s="7" t="s">
        <v>88</v>
      </c>
      <c r="C26" s="7" t="s">
        <v>64</v>
      </c>
      <c r="D26" s="7"/>
      <c r="E26" s="7"/>
      <c r="F26" s="2"/>
      <c r="G26" s="4">
        <v>0</v>
      </c>
      <c r="H26" s="4">
        <v>0</v>
      </c>
      <c r="I26" s="4" t="str">
        <v>P19</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C81D8-6803-48FD-BA6A-8A34958B5047}">
          <x14:formula1>
            <xm:f>_xlfn.ANCHORARRAY(Site!$H$7)</xm:f>
          </x14:formula1>
          <xm:sqref>D8:D26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8491-912B-45F5-9418-7C2FDDDC034F}">
  <sheetPr codeName="Sheet9">
    <tabColor theme="7" tint="0.79998168889431442"/>
  </sheetPr>
  <dimension ref="A1:F434"/>
  <sheetViews>
    <sheetView showGridLines="0" zoomScaleNormal="100" workbookViewId="0">
      <pane ySplit="7" topLeftCell="A8" activePane="bottomLeft" state="frozen"/>
      <selection activeCell="K14" sqref="K14"/>
      <selection pane="bottomLeft" activeCell="B8" sqref="B8:B26"/>
    </sheetView>
  </sheetViews>
  <sheetFormatPr defaultColWidth="8.9140625" defaultRowHeight="12.75" customHeight="1" x14ac:dyDescent="0.35"/>
  <cols>
    <col min="1" max="1" width="1.9140625" customWidth="1"/>
    <col min="2" max="2" width="32.58203125" customWidth="1"/>
    <col min="3" max="3" width="16.08203125" customWidth="1"/>
    <col min="4" max="4" width="1.6640625" customWidth="1"/>
    <col min="5" max="5" width="18.58203125" style="1" customWidth="1"/>
    <col min="6" max="6" width="14.58203125" style="1" customWidth="1"/>
  </cols>
  <sheetData>
    <row r="1" spans="1:6" ht="12.75" customHeight="1" x14ac:dyDescent="0.35">
      <c r="A1" s="2"/>
      <c r="B1" s="2" t="str">
        <f t="array" ref="B1:C1">""</f>
        <v/>
      </c>
      <c r="C1" s="2" t="str">
        <v/>
      </c>
      <c r="D1" s="2"/>
      <c r="E1" s="4"/>
      <c r="F1" s="4"/>
    </row>
    <row r="2" spans="1:6" ht="12.75" customHeight="1" x14ac:dyDescent="0.35">
      <c r="A2" s="2"/>
      <c r="B2" s="5" t="s">
        <v>89</v>
      </c>
      <c r="C2" s="2"/>
      <c r="D2" s="2"/>
      <c r="E2" s="4"/>
      <c r="F2" s="4"/>
    </row>
    <row r="3" spans="1:6" ht="12.75" customHeight="1" x14ac:dyDescent="0.35">
      <c r="A3" s="2"/>
      <c r="B3" s="2" t="s">
        <v>90</v>
      </c>
      <c r="C3" s="2"/>
      <c r="D3" s="2"/>
      <c r="E3" s="4"/>
      <c r="F3" s="4"/>
    </row>
    <row r="4" spans="1:6" ht="12.75" customHeight="1" x14ac:dyDescent="0.35">
      <c r="A4" s="2"/>
      <c r="B4" s="2" t="s">
        <v>91</v>
      </c>
      <c r="C4" s="2"/>
      <c r="D4" s="2"/>
      <c r="E4" s="4"/>
      <c r="F4" s="4"/>
    </row>
    <row r="5" spans="1:6" ht="12.75" customHeight="1" x14ac:dyDescent="0.35">
      <c r="A5" s="2"/>
      <c r="B5" s="2" t="s">
        <v>92</v>
      </c>
      <c r="C5" s="2"/>
      <c r="D5" s="2"/>
      <c r="E5" s="4"/>
      <c r="F5" s="4"/>
    </row>
    <row r="6" spans="1:6" ht="12.75" customHeight="1" x14ac:dyDescent="0.35">
      <c r="A6" s="2"/>
      <c r="B6" s="2"/>
      <c r="C6" s="2"/>
      <c r="D6" s="2"/>
      <c r="E6" s="4"/>
      <c r="F6" s="4"/>
    </row>
    <row r="7" spans="1:6" ht="12.75" customHeight="1" x14ac:dyDescent="0.35">
      <c r="A7" s="2" t="s">
        <v>8</v>
      </c>
      <c r="B7" s="2" t="s">
        <v>93</v>
      </c>
      <c r="C7" s="2" t="s">
        <v>11</v>
      </c>
      <c r="D7" s="2" t="s">
        <v>8</v>
      </c>
      <c r="E7" s="4" t="str" cm="1">
        <f t="array" ref="E7:E26">_xlfn.LET(_xlpm.a,"_",
_xlpm.b,L_FT[Faculty],
_xlpm.c,ROWS(_xlpm.a),_xlpm.d,ROWS(_xlpm.b),_xlpm.e,_xlpm.c+_xlpm.d,IF(_xlfn.SEQUENCE(_xlpm.e)&lt;=_xlpm.c,INDEX(_xlpm.a,_xlfn.SEQUENCE(_xlpm.c),{1}),INDEX(_xlpm.b,_xlfn.SEQUENCE(_xlpm.e)-_xlpm.c,{1})))</f>
        <v>_</v>
      </c>
      <c r="F7" s="4" t="s">
        <v>94</v>
      </c>
    </row>
    <row r="8" spans="1:6" ht="12.75" customHeight="1" x14ac:dyDescent="0.35">
      <c r="A8" s="2"/>
      <c r="B8" s="7" t="s">
        <v>28</v>
      </c>
      <c r="C8" s="7"/>
      <c r="D8" s="2"/>
      <c r="E8" s="4" t="str">
        <v>Quản lý chung</v>
      </c>
      <c r="F8" s="4" cm="1">
        <f t="array" ref="F8:F26">COUNTIFS(L_CC[Faculty],L_FT[Faculty])</f>
        <v>1</v>
      </c>
    </row>
    <row r="9" spans="1:6" ht="12.75" customHeight="1" x14ac:dyDescent="0.35">
      <c r="A9" s="2"/>
      <c r="B9" s="7" t="s">
        <v>30</v>
      </c>
      <c r="C9" s="7"/>
      <c r="D9" s="2"/>
      <c r="E9" s="4" t="str">
        <v>Giám đốc</v>
      </c>
      <c r="F9" s="4">
        <v>1</v>
      </c>
    </row>
    <row r="10" spans="1:6" ht="12.75" customHeight="1" x14ac:dyDescent="0.35">
      <c r="A10" s="2"/>
      <c r="B10" s="7" t="s">
        <v>32</v>
      </c>
      <c r="C10" s="7"/>
      <c r="D10" s="2"/>
      <c r="E10" s="4" t="str">
        <v>Kế toán</v>
      </c>
      <c r="F10" s="4">
        <v>1</v>
      </c>
    </row>
    <row r="11" spans="1:6" ht="12.75" customHeight="1" x14ac:dyDescent="0.35">
      <c r="A11" s="2"/>
      <c r="B11" s="7" t="s">
        <v>34</v>
      </c>
      <c r="C11" s="7"/>
      <c r="D11" s="2"/>
      <c r="E11" s="4" t="str">
        <v>Quản lý khu vực</v>
      </c>
      <c r="F11" s="4">
        <v>4</v>
      </c>
    </row>
    <row r="12" spans="1:6" ht="12.75" customHeight="1" x14ac:dyDescent="0.35">
      <c r="A12" s="2"/>
      <c r="B12" s="7" t="s">
        <v>36</v>
      </c>
      <c r="C12" s="7"/>
      <c r="D12" s="2"/>
      <c r="E12" s="4" t="str">
        <v>Kỹ thuật bảo trì</v>
      </c>
      <c r="F12" s="4">
        <v>11</v>
      </c>
    </row>
    <row r="13" spans="1:6" ht="12.75" customHeight="1" x14ac:dyDescent="0.35">
      <c r="A13" s="2"/>
      <c r="B13" s="7" t="s">
        <v>38</v>
      </c>
      <c r="C13" s="7"/>
      <c r="D13" s="2"/>
      <c r="E13" s="4" t="str">
        <v>An ninh bảo vệ</v>
      </c>
      <c r="F13" s="4">
        <v>7</v>
      </c>
    </row>
    <row r="14" spans="1:6" ht="12.75" customHeight="1" x14ac:dyDescent="0.35">
      <c r="A14" s="2"/>
      <c r="B14" s="7" t="s">
        <v>40</v>
      </c>
      <c r="C14" s="7"/>
      <c r="D14" s="2"/>
      <c r="E14" s="4" t="str">
        <v>Vệ sinh/Môi trường</v>
      </c>
      <c r="F14" s="4">
        <v>3</v>
      </c>
    </row>
    <row r="15" spans="1:6" ht="12.75" customHeight="1" x14ac:dyDescent="0.35">
      <c r="A15" s="2"/>
      <c r="B15" s="7" t="s">
        <v>42</v>
      </c>
      <c r="C15" s="7"/>
      <c r="D15" s="2"/>
      <c r="E15" s="4" t="str">
        <v>Tiện ích, CLB</v>
      </c>
      <c r="F15" s="4">
        <v>7</v>
      </c>
    </row>
    <row r="16" spans="1:6" ht="12.75" customHeight="1" x14ac:dyDescent="0.35">
      <c r="A16" s="2"/>
      <c r="B16" s="7" t="s">
        <v>44</v>
      </c>
      <c r="C16" s="7"/>
      <c r="D16" s="2"/>
      <c r="E16" s="4" t="str">
        <v>Hành chính</v>
      </c>
      <c r="F16" s="4">
        <v>1</v>
      </c>
    </row>
    <row r="17" spans="1:6" ht="12.75" customHeight="1" x14ac:dyDescent="0.35">
      <c r="A17" s="2"/>
      <c r="B17" s="7" t="s">
        <v>46</v>
      </c>
      <c r="C17" s="7"/>
      <c r="D17" s="2"/>
      <c r="E17" s="4" t="str">
        <v>Cung ứng</v>
      </c>
      <c r="F17" s="4">
        <v>1</v>
      </c>
    </row>
    <row r="18" spans="1:6" ht="12.75" customHeight="1" x14ac:dyDescent="0.35">
      <c r="A18" s="2"/>
      <c r="B18" s="7" t="s">
        <v>48</v>
      </c>
      <c r="C18" s="7"/>
      <c r="D18" s="2"/>
      <c r="E18" s="4" t="str">
        <v>Nhân sự đào tạo</v>
      </c>
      <c r="F18" s="4">
        <v>1</v>
      </c>
    </row>
    <row r="19" spans="1:6" ht="12.75" customHeight="1" x14ac:dyDescent="0.35">
      <c r="A19" s="2"/>
      <c r="B19" s="7" t="s">
        <v>50</v>
      </c>
      <c r="C19" s="7"/>
      <c r="D19" s="2"/>
      <c r="E19" s="4" t="str">
        <v>Quản lý xây dựng</v>
      </c>
      <c r="F19" s="4">
        <v>1</v>
      </c>
    </row>
    <row r="20" spans="1:6" ht="12.75" customHeight="1" x14ac:dyDescent="0.35">
      <c r="A20" s="2"/>
      <c r="B20" s="7" t="s">
        <v>52</v>
      </c>
      <c r="C20" s="7"/>
      <c r="D20" s="2"/>
      <c r="E20" s="4" t="str">
        <v>Kiểm tra giám sát</v>
      </c>
      <c r="F20" s="4">
        <v>2</v>
      </c>
    </row>
    <row r="21" spans="1:6" ht="12.75" customHeight="1" x14ac:dyDescent="0.35">
      <c r="A21" s="2"/>
      <c r="B21" s="7" t="s">
        <v>54</v>
      </c>
      <c r="C21" s="7"/>
      <c r="D21" s="2"/>
      <c r="E21" s="4" t="str">
        <v>Quản lý vận hành</v>
      </c>
      <c r="F21" s="4">
        <v>1</v>
      </c>
    </row>
    <row r="22" spans="1:6" ht="12.75" customHeight="1" x14ac:dyDescent="0.35">
      <c r="A22" s="2"/>
      <c r="B22" s="7" t="s">
        <v>56</v>
      </c>
      <c r="C22" s="7"/>
      <c r="D22" s="2"/>
      <c r="E22" s="4" t="str">
        <v>Kinh doanh dịch vụ</v>
      </c>
      <c r="F22" s="4">
        <v>3</v>
      </c>
    </row>
    <row r="23" spans="1:6" ht="12.75" customHeight="1" x14ac:dyDescent="0.35">
      <c r="A23" s="2"/>
      <c r="B23" s="7" t="s">
        <v>58</v>
      </c>
      <c r="C23" s="7"/>
      <c r="D23" s="2"/>
      <c r="E23" s="4" t="str">
        <v>Chăm sóc cư dân</v>
      </c>
      <c r="F23" s="4">
        <v>8</v>
      </c>
    </row>
    <row r="24" spans="1:6" ht="12.75" customHeight="1" x14ac:dyDescent="0.35">
      <c r="A24" s="2"/>
      <c r="B24" s="7" t="s">
        <v>60</v>
      </c>
      <c r="C24" s="7"/>
      <c r="D24" s="2"/>
      <c r="E24" s="4" t="str">
        <v>Phòng cháy cứu hộ</v>
      </c>
      <c r="F24" s="4">
        <v>2</v>
      </c>
    </row>
    <row r="25" spans="1:6" ht="12.75" customHeight="1" x14ac:dyDescent="0.35">
      <c r="A25" s="2"/>
      <c r="B25" s="7" t="s">
        <v>62</v>
      </c>
      <c r="C25" s="7"/>
      <c r="D25" s="2"/>
      <c r="E25" s="4" t="str">
        <v>Môi trường đô thị</v>
      </c>
      <c r="F25" s="4">
        <v>4</v>
      </c>
    </row>
    <row r="26" spans="1:6" ht="12.75" customHeight="1" x14ac:dyDescent="0.35">
      <c r="A26" s="2"/>
      <c r="B26" s="7" t="s">
        <v>64</v>
      </c>
      <c r="C26" s="7"/>
      <c r="D26" s="2"/>
      <c r="E26" s="4" t="str">
        <v>Quản lý tòa nhà</v>
      </c>
      <c r="F26" s="4">
        <v>4</v>
      </c>
    </row>
    <row r="27" spans="1:6" ht="12.75" customHeight="1" x14ac:dyDescent="0.35">
      <c r="A27" s="2"/>
      <c r="B27" s="2"/>
      <c r="C27" s="2"/>
      <c r="D27" s="2"/>
      <c r="E27" s="4"/>
      <c r="F27" s="4"/>
    </row>
    <row r="28" spans="1:6" ht="12.75" customHeight="1" x14ac:dyDescent="0.35">
      <c r="A28" s="2"/>
      <c r="B28" s="2"/>
      <c r="C28" s="2"/>
      <c r="D28" s="2"/>
      <c r="E28" s="4"/>
      <c r="F28" s="4"/>
    </row>
    <row r="29" spans="1:6" ht="12.75" customHeight="1" x14ac:dyDescent="0.35">
      <c r="A29" s="2"/>
      <c r="B29" s="2"/>
      <c r="C29" s="2"/>
      <c r="D29" s="2"/>
      <c r="E29" s="4"/>
      <c r="F29" s="4"/>
    </row>
    <row r="30" spans="1:6" ht="12.75" customHeight="1" x14ac:dyDescent="0.35">
      <c r="A30" s="2"/>
      <c r="B30" s="2"/>
      <c r="C30" s="2"/>
      <c r="D30" s="2"/>
      <c r="E30" s="4"/>
      <c r="F30" s="4"/>
    </row>
    <row r="31" spans="1:6" ht="12.75" customHeight="1" x14ac:dyDescent="0.35">
      <c r="A31" s="2"/>
      <c r="B31" s="2"/>
      <c r="C31" s="2"/>
      <c r="D31" s="2"/>
      <c r="E31" s="4"/>
      <c r="F31" s="4"/>
    </row>
    <row r="32" spans="1:6" ht="12.75" customHeight="1" x14ac:dyDescent="0.35">
      <c r="A32" s="2"/>
      <c r="B32" s="2"/>
      <c r="C32" s="2"/>
      <c r="D32" s="2"/>
      <c r="E32" s="4"/>
      <c r="F32" s="4"/>
    </row>
    <row r="33" spans="1:6" ht="12.75" customHeight="1" x14ac:dyDescent="0.35">
      <c r="A33" s="2"/>
      <c r="B33" s="2"/>
      <c r="C33" s="2"/>
      <c r="D33" s="2"/>
      <c r="E33" s="4"/>
      <c r="F33" s="4"/>
    </row>
    <row r="34" spans="1:6" ht="12.75" customHeight="1" x14ac:dyDescent="0.35">
      <c r="A34" s="2"/>
      <c r="B34" s="2"/>
      <c r="C34" s="2"/>
      <c r="D34" s="2"/>
      <c r="E34" s="4"/>
      <c r="F34" s="4"/>
    </row>
    <row r="35" spans="1:6" ht="12.75" customHeight="1" x14ac:dyDescent="0.35">
      <c r="A35" s="2"/>
      <c r="B35" s="2"/>
      <c r="C35" s="2"/>
      <c r="D35" s="2"/>
      <c r="E35" s="4"/>
      <c r="F35" s="4"/>
    </row>
    <row r="36" spans="1:6" ht="12.75" customHeight="1" x14ac:dyDescent="0.35">
      <c r="A36" s="2"/>
      <c r="B36" s="2"/>
      <c r="C36" s="2"/>
      <c r="D36" s="2"/>
      <c r="E36" s="4"/>
      <c r="F36" s="4"/>
    </row>
    <row r="37" spans="1:6" ht="12.9" x14ac:dyDescent="0.35">
      <c r="A37" s="2"/>
      <c r="B37" s="2"/>
      <c r="C37" s="2"/>
      <c r="D37" s="2"/>
      <c r="E37" s="4"/>
      <c r="F37" s="4"/>
    </row>
    <row r="38" spans="1:6" ht="12.9" x14ac:dyDescent="0.35">
      <c r="A38" s="2"/>
      <c r="B38" s="2"/>
      <c r="C38" s="2"/>
      <c r="D38" s="2"/>
      <c r="E38" s="4"/>
      <c r="F38" s="4"/>
    </row>
    <row r="39" spans="1:6" ht="12.9" x14ac:dyDescent="0.35">
      <c r="A39" s="2"/>
      <c r="B39" s="2"/>
      <c r="C39" s="2"/>
      <c r="D39" s="2"/>
      <c r="E39" s="4"/>
      <c r="F39" s="4"/>
    </row>
    <row r="40" spans="1:6" ht="12.9" x14ac:dyDescent="0.35">
      <c r="A40" s="2"/>
      <c r="B40" s="2"/>
      <c r="C40" s="2"/>
      <c r="D40" s="2"/>
      <c r="E40" s="4"/>
      <c r="F40" s="4"/>
    </row>
    <row r="41" spans="1:6" ht="12.9" x14ac:dyDescent="0.35">
      <c r="A41" s="2"/>
      <c r="B41" s="2"/>
      <c r="C41" s="2"/>
      <c r="D41" s="2"/>
      <c r="E41" s="4"/>
      <c r="F41" s="4"/>
    </row>
    <row r="42" spans="1:6" ht="12.9" x14ac:dyDescent="0.35">
      <c r="A42" s="2"/>
      <c r="B42" s="2"/>
      <c r="C42" s="2"/>
      <c r="D42" s="2"/>
      <c r="E42" s="4"/>
      <c r="F42" s="4"/>
    </row>
    <row r="43" spans="1:6" ht="12.9" x14ac:dyDescent="0.35">
      <c r="A43" s="2"/>
      <c r="B43" s="2"/>
      <c r="C43" s="2"/>
      <c r="D43" s="2"/>
      <c r="E43" s="4"/>
      <c r="F43" s="4"/>
    </row>
    <row r="44" spans="1:6" ht="12.9" x14ac:dyDescent="0.35">
      <c r="A44" s="2"/>
      <c r="B44" s="2"/>
      <c r="C44" s="2"/>
      <c r="D44" s="2"/>
      <c r="E44" s="4"/>
      <c r="F44" s="4"/>
    </row>
    <row r="45" spans="1:6" ht="12.9" x14ac:dyDescent="0.35">
      <c r="A45" s="2"/>
      <c r="B45" s="2"/>
      <c r="C45" s="2"/>
      <c r="D45" s="2"/>
      <c r="E45" s="4"/>
      <c r="F45" s="4"/>
    </row>
    <row r="46" spans="1:6" ht="12.9" x14ac:dyDescent="0.35">
      <c r="A46" s="2"/>
      <c r="B46" s="2"/>
      <c r="C46" s="2"/>
      <c r="D46" s="2"/>
      <c r="E46" s="4"/>
      <c r="F46" s="4"/>
    </row>
    <row r="47" spans="1:6" ht="12.9" x14ac:dyDescent="0.35">
      <c r="A47" s="2"/>
      <c r="B47" s="2"/>
      <c r="C47" s="2"/>
      <c r="D47" s="2"/>
      <c r="E47" s="4"/>
      <c r="F47" s="4"/>
    </row>
    <row r="48" spans="1:6" ht="12.9" x14ac:dyDescent="0.35">
      <c r="A48" s="2"/>
      <c r="B48" s="2"/>
      <c r="C48" s="2"/>
      <c r="D48" s="2"/>
      <c r="E48" s="4"/>
      <c r="F48" s="4"/>
    </row>
    <row r="49" spans="1:6" ht="12.9" x14ac:dyDescent="0.35">
      <c r="A49" s="2"/>
      <c r="B49" s="2"/>
      <c r="C49" s="2"/>
      <c r="D49" s="2"/>
      <c r="E49" s="4"/>
      <c r="F49" s="4"/>
    </row>
    <row r="50" spans="1:6" ht="12.9" x14ac:dyDescent="0.35">
      <c r="A50" s="2"/>
      <c r="B50" s="2"/>
      <c r="C50" s="2"/>
      <c r="D50" s="2"/>
      <c r="E50" s="4"/>
      <c r="F50" s="4"/>
    </row>
    <row r="51" spans="1:6" ht="12.9" x14ac:dyDescent="0.35">
      <c r="A51" s="2"/>
      <c r="B51" s="2"/>
      <c r="C51" s="2"/>
      <c r="D51" s="2"/>
      <c r="E51" s="4"/>
      <c r="F51" s="4"/>
    </row>
    <row r="52" spans="1:6" ht="12.9" x14ac:dyDescent="0.35">
      <c r="A52" s="2"/>
      <c r="B52" s="2"/>
      <c r="C52" s="2"/>
      <c r="D52" s="2"/>
      <c r="E52" s="4"/>
      <c r="F52" s="4"/>
    </row>
    <row r="53" spans="1:6" ht="12.9" x14ac:dyDescent="0.35">
      <c r="A53" s="2"/>
      <c r="B53" s="2"/>
      <c r="C53" s="2"/>
      <c r="D53" s="2"/>
      <c r="E53" s="4"/>
      <c r="F53" s="4"/>
    </row>
    <row r="54" spans="1:6" ht="12.9" x14ac:dyDescent="0.35">
      <c r="A54" s="2"/>
      <c r="B54" s="2"/>
      <c r="C54" s="2"/>
      <c r="D54" s="2"/>
      <c r="E54" s="4"/>
      <c r="F54" s="4"/>
    </row>
    <row r="55" spans="1:6" ht="12.9" x14ac:dyDescent="0.35">
      <c r="A55" s="2"/>
      <c r="B55" s="2"/>
      <c r="C55" s="2"/>
      <c r="D55" s="2"/>
      <c r="E55" s="4"/>
      <c r="F55" s="4"/>
    </row>
    <row r="56" spans="1:6" ht="12.9" x14ac:dyDescent="0.35">
      <c r="A56" s="2"/>
      <c r="B56" s="2"/>
      <c r="C56" s="2"/>
      <c r="D56" s="2"/>
      <c r="E56" s="4"/>
      <c r="F56" s="4"/>
    </row>
    <row r="57" spans="1:6" ht="12.9" x14ac:dyDescent="0.35">
      <c r="A57" s="2"/>
      <c r="B57" s="2"/>
      <c r="C57" s="2"/>
      <c r="D57" s="2"/>
      <c r="E57" s="4"/>
      <c r="F57" s="4"/>
    </row>
    <row r="58" spans="1:6" ht="12.9" x14ac:dyDescent="0.35">
      <c r="A58" s="2"/>
      <c r="B58" s="2"/>
      <c r="C58" s="2"/>
      <c r="D58" s="2"/>
      <c r="E58" s="4"/>
      <c r="F58" s="4"/>
    </row>
    <row r="59" spans="1:6" ht="12.9" x14ac:dyDescent="0.35">
      <c r="A59" s="2"/>
      <c r="B59" s="2"/>
      <c r="C59" s="2"/>
      <c r="D59" s="2"/>
      <c r="E59" s="4"/>
      <c r="F59" s="4"/>
    </row>
    <row r="60" spans="1:6" ht="12.9" x14ac:dyDescent="0.35">
      <c r="A60" s="2"/>
      <c r="B60" s="2"/>
      <c r="C60" s="2"/>
      <c r="D60" s="2"/>
      <c r="E60" s="4"/>
      <c r="F60" s="4"/>
    </row>
    <row r="61" spans="1:6" ht="12.9" x14ac:dyDescent="0.35">
      <c r="A61" s="2"/>
      <c r="B61" s="2"/>
      <c r="C61" s="2"/>
      <c r="D61" s="2"/>
      <c r="E61" s="4"/>
      <c r="F61" s="4"/>
    </row>
    <row r="62" spans="1:6" ht="12.9" x14ac:dyDescent="0.35">
      <c r="A62" s="2"/>
      <c r="B62" s="2"/>
      <c r="C62" s="2"/>
      <c r="D62" s="2"/>
      <c r="E62" s="4"/>
      <c r="F62" s="4"/>
    </row>
    <row r="63" spans="1:6" ht="12.9" x14ac:dyDescent="0.35">
      <c r="A63" s="2"/>
      <c r="B63" s="2"/>
      <c r="C63" s="2"/>
      <c r="D63" s="2"/>
      <c r="E63" s="4"/>
      <c r="F63" s="4"/>
    </row>
    <row r="64" spans="1:6" ht="12.9" x14ac:dyDescent="0.35">
      <c r="A64" s="2"/>
      <c r="B64" s="2"/>
      <c r="C64" s="2"/>
      <c r="D64" s="2"/>
      <c r="E64" s="4"/>
      <c r="F64" s="4"/>
    </row>
    <row r="65" spans="1:6" ht="12.9" x14ac:dyDescent="0.35">
      <c r="A65" s="2"/>
      <c r="B65" s="2"/>
      <c r="C65" s="2"/>
      <c r="D65" s="2"/>
      <c r="E65" s="4"/>
      <c r="F65" s="4"/>
    </row>
    <row r="66" spans="1:6" ht="12.9" x14ac:dyDescent="0.35">
      <c r="A66" s="2"/>
      <c r="B66" s="2"/>
      <c r="C66" s="2"/>
      <c r="D66" s="2"/>
      <c r="E66" s="4"/>
      <c r="F66" s="4"/>
    </row>
    <row r="67" spans="1:6" ht="12.9" x14ac:dyDescent="0.35">
      <c r="A67" s="2"/>
      <c r="B67" s="2"/>
      <c r="C67" s="2"/>
      <c r="D67" s="2"/>
      <c r="E67" s="4"/>
      <c r="F67" s="4"/>
    </row>
    <row r="68" spans="1:6" ht="12.9" x14ac:dyDescent="0.35">
      <c r="A68" s="2"/>
      <c r="B68" s="2"/>
      <c r="C68" s="2"/>
      <c r="D68" s="2"/>
      <c r="E68" s="4"/>
      <c r="F68" s="4"/>
    </row>
    <row r="69" spans="1:6" ht="15.75" customHeight="1" x14ac:dyDescent="0.35">
      <c r="A69" s="2"/>
      <c r="B69" s="2"/>
      <c r="C69" s="2"/>
      <c r="D69" s="2"/>
      <c r="E69" s="4"/>
      <c r="F69" s="4"/>
    </row>
    <row r="70" spans="1:6" ht="15" customHeight="1" x14ac:dyDescent="0.35">
      <c r="A70" s="2"/>
      <c r="B70" s="2"/>
      <c r="C70" s="2"/>
      <c r="D70" s="2"/>
      <c r="E70" s="4"/>
      <c r="F70" s="4"/>
    </row>
    <row r="71" spans="1:6" ht="12.9" x14ac:dyDescent="0.35">
      <c r="A71" s="2"/>
      <c r="B71" s="2"/>
      <c r="C71" s="2"/>
      <c r="D71" s="2"/>
      <c r="E71" s="4"/>
      <c r="F71" s="4"/>
    </row>
    <row r="72" spans="1:6" ht="12.9" x14ac:dyDescent="0.35">
      <c r="A72" s="2"/>
      <c r="B72" s="2"/>
      <c r="C72" s="2"/>
      <c r="D72" s="2"/>
      <c r="E72" s="4"/>
      <c r="F72" s="4"/>
    </row>
    <row r="73" spans="1:6" ht="12.9" x14ac:dyDescent="0.35">
      <c r="A73" s="2"/>
      <c r="B73" s="2"/>
      <c r="C73" s="2"/>
      <c r="D73" s="2"/>
      <c r="E73" s="4"/>
      <c r="F73" s="4"/>
    </row>
    <row r="74" spans="1:6" ht="12.9" x14ac:dyDescent="0.35">
      <c r="A74" s="2"/>
      <c r="B74" s="2"/>
      <c r="C74" s="2"/>
      <c r="D74" s="2"/>
      <c r="E74" s="4"/>
      <c r="F74" s="4"/>
    </row>
    <row r="75" spans="1:6" ht="12.9" x14ac:dyDescent="0.35">
      <c r="A75" s="2"/>
      <c r="B75" s="2"/>
      <c r="C75" s="2"/>
      <c r="D75" s="2"/>
      <c r="E75" s="4"/>
      <c r="F75" s="4"/>
    </row>
    <row r="76" spans="1:6" ht="12.9" x14ac:dyDescent="0.35">
      <c r="A76" s="2"/>
      <c r="B76" s="2"/>
      <c r="C76" s="2"/>
      <c r="D76" s="2"/>
      <c r="E76" s="4"/>
      <c r="F76" s="4"/>
    </row>
    <row r="77" spans="1:6" ht="12.9" x14ac:dyDescent="0.35">
      <c r="A77" s="2"/>
      <c r="B77" s="2"/>
      <c r="C77" s="2"/>
      <c r="D77" s="2"/>
      <c r="E77" s="4"/>
      <c r="F77" s="4"/>
    </row>
    <row r="78" spans="1:6" ht="12.9" x14ac:dyDescent="0.35">
      <c r="A78" s="2"/>
      <c r="B78" s="2"/>
      <c r="C78" s="2"/>
      <c r="D78" s="2"/>
      <c r="E78" s="4"/>
      <c r="F78" s="4"/>
    </row>
    <row r="79" spans="1:6" ht="12.9" x14ac:dyDescent="0.35">
      <c r="A79" s="2"/>
      <c r="B79" s="2"/>
      <c r="C79" s="2"/>
      <c r="D79" s="2"/>
      <c r="E79" s="4"/>
      <c r="F79" s="4"/>
    </row>
    <row r="80" spans="1:6" ht="12.9" x14ac:dyDescent="0.35">
      <c r="A80" s="2"/>
      <c r="B80" s="2"/>
      <c r="C80" s="2"/>
      <c r="D80" s="2"/>
      <c r="E80" s="4"/>
      <c r="F80" s="4"/>
    </row>
    <row r="81" spans="1:6" ht="12.9" x14ac:dyDescent="0.35">
      <c r="A81" s="2"/>
      <c r="B81" s="2"/>
      <c r="C81" s="2"/>
      <c r="D81" s="2"/>
      <c r="E81" s="4"/>
      <c r="F81" s="4"/>
    </row>
    <row r="82" spans="1:6" ht="12.9" x14ac:dyDescent="0.35">
      <c r="A82" s="2"/>
      <c r="B82" s="2"/>
      <c r="C82" s="2"/>
      <c r="D82" s="2"/>
      <c r="E82" s="4"/>
      <c r="F82" s="4"/>
    </row>
    <row r="83" spans="1:6" ht="12.9" x14ac:dyDescent="0.35">
      <c r="A83" s="2"/>
      <c r="B83" s="2"/>
      <c r="C83" s="2"/>
      <c r="D83" s="2"/>
      <c r="E83" s="4"/>
      <c r="F83" s="4"/>
    </row>
    <row r="84" spans="1:6" ht="12.9" x14ac:dyDescent="0.35">
      <c r="A84" s="2"/>
      <c r="B84" s="2"/>
      <c r="C84" s="2"/>
      <c r="D84" s="2"/>
      <c r="E84" s="4"/>
      <c r="F84" s="4"/>
    </row>
    <row r="85" spans="1:6" ht="12.9" x14ac:dyDescent="0.35">
      <c r="A85" s="2"/>
      <c r="B85" s="2"/>
      <c r="C85" s="2"/>
      <c r="D85" s="2"/>
      <c r="E85" s="4"/>
      <c r="F85" s="4"/>
    </row>
    <row r="86" spans="1:6" ht="12.9" x14ac:dyDescent="0.35">
      <c r="A86" s="2"/>
      <c r="B86" s="2"/>
      <c r="C86" s="2"/>
      <c r="D86" s="2"/>
      <c r="E86" s="4"/>
      <c r="F86" s="4"/>
    </row>
    <row r="87" spans="1:6" ht="12.9" x14ac:dyDescent="0.35">
      <c r="A87" s="2"/>
      <c r="B87" s="2"/>
      <c r="C87" s="2"/>
      <c r="D87" s="2"/>
      <c r="E87" s="4"/>
      <c r="F87" s="4"/>
    </row>
    <row r="88" spans="1:6" ht="12.9" x14ac:dyDescent="0.35">
      <c r="A88" s="2"/>
      <c r="B88" s="2"/>
      <c r="C88" s="2"/>
      <c r="D88" s="2"/>
      <c r="E88" s="4"/>
      <c r="F88" s="4"/>
    </row>
    <row r="89" spans="1:6" ht="12.9" x14ac:dyDescent="0.35">
      <c r="A89" s="2"/>
      <c r="B89" s="2"/>
      <c r="C89" s="2"/>
      <c r="D89" s="2"/>
      <c r="E89" s="4"/>
      <c r="F89" s="4"/>
    </row>
    <row r="90" spans="1:6" ht="12.9" x14ac:dyDescent="0.35">
      <c r="A90" s="2"/>
      <c r="B90" s="2"/>
      <c r="C90" s="2"/>
      <c r="D90" s="2"/>
      <c r="E90" s="4"/>
      <c r="F90" s="4"/>
    </row>
    <row r="91" spans="1:6" ht="12.9" x14ac:dyDescent="0.35">
      <c r="A91" s="2"/>
      <c r="B91" s="2"/>
      <c r="C91" s="2"/>
      <c r="D91" s="2"/>
      <c r="E91" s="4"/>
      <c r="F91" s="4"/>
    </row>
    <row r="92" spans="1:6" ht="12.9" x14ac:dyDescent="0.35">
      <c r="A92" s="2"/>
      <c r="B92" s="2"/>
      <c r="C92" s="2"/>
      <c r="D92" s="2"/>
      <c r="E92" s="4"/>
      <c r="F92" s="4"/>
    </row>
    <row r="93" spans="1:6" ht="12.9" x14ac:dyDescent="0.35">
      <c r="A93" s="2"/>
      <c r="B93" s="2"/>
      <c r="C93" s="2"/>
      <c r="D93" s="2"/>
      <c r="E93" s="4"/>
      <c r="F93" s="4"/>
    </row>
    <row r="94" spans="1:6" ht="12.9" x14ac:dyDescent="0.35">
      <c r="A94" s="2"/>
      <c r="B94" s="2"/>
      <c r="C94" s="2"/>
      <c r="D94" s="2"/>
      <c r="E94" s="4"/>
      <c r="F94" s="4"/>
    </row>
    <row r="95" spans="1:6" ht="12.9" x14ac:dyDescent="0.35">
      <c r="A95" s="2"/>
      <c r="B95" s="2"/>
      <c r="C95" s="2"/>
      <c r="D95" s="2"/>
      <c r="E95" s="4"/>
      <c r="F95" s="4"/>
    </row>
    <row r="96" spans="1:6" ht="12.9" x14ac:dyDescent="0.35">
      <c r="A96" s="2"/>
      <c r="B96" s="2"/>
      <c r="C96" s="2"/>
      <c r="D96" s="2"/>
      <c r="E96" s="4"/>
      <c r="F96" s="4"/>
    </row>
    <row r="97" spans="1:6" ht="12.9" x14ac:dyDescent="0.35">
      <c r="A97" s="2"/>
      <c r="B97" s="2"/>
      <c r="C97" s="2"/>
      <c r="D97" s="2"/>
      <c r="E97" s="4"/>
      <c r="F97" s="4"/>
    </row>
    <row r="98" spans="1:6" ht="12.9" x14ac:dyDescent="0.35">
      <c r="A98" s="2"/>
      <c r="B98" s="2"/>
      <c r="C98" s="2"/>
      <c r="D98" s="2"/>
      <c r="E98" s="4"/>
      <c r="F98" s="4"/>
    </row>
    <row r="99" spans="1:6" ht="12.9" x14ac:dyDescent="0.35">
      <c r="A99" s="2"/>
      <c r="B99" s="2"/>
      <c r="C99" s="2"/>
      <c r="D99" s="2"/>
      <c r="E99" s="4"/>
      <c r="F99" s="4"/>
    </row>
    <row r="100" spans="1:6" ht="12.9" x14ac:dyDescent="0.35">
      <c r="A100" s="2"/>
      <c r="B100" s="2"/>
      <c r="C100" s="2"/>
      <c r="D100" s="2"/>
      <c r="E100" s="4"/>
      <c r="F100" s="4"/>
    </row>
    <row r="101" spans="1:6" ht="12.9" x14ac:dyDescent="0.35">
      <c r="A101" s="2"/>
      <c r="B101" s="2"/>
      <c r="C101" s="2"/>
      <c r="D101" s="2"/>
      <c r="E101" s="4"/>
      <c r="F101" s="4"/>
    </row>
    <row r="102" spans="1:6" ht="12.9" x14ac:dyDescent="0.35">
      <c r="A102" s="2"/>
      <c r="B102" s="2"/>
      <c r="C102" s="2"/>
      <c r="D102" s="2"/>
      <c r="E102" s="4"/>
      <c r="F102" s="4"/>
    </row>
    <row r="103" spans="1:6" ht="12.9" x14ac:dyDescent="0.35">
      <c r="A103" s="2"/>
      <c r="B103" s="2"/>
      <c r="C103" s="2"/>
      <c r="D103" s="2"/>
      <c r="E103" s="4"/>
      <c r="F103" s="4"/>
    </row>
    <row r="104" spans="1:6" ht="12.9" x14ac:dyDescent="0.35">
      <c r="A104" s="2"/>
      <c r="B104" s="2"/>
      <c r="C104" s="2"/>
      <c r="D104" s="2"/>
      <c r="E104" s="4"/>
      <c r="F104" s="4"/>
    </row>
    <row r="105" spans="1:6" ht="12.9" x14ac:dyDescent="0.35">
      <c r="A105" s="2"/>
      <c r="B105" s="2"/>
      <c r="C105" s="2"/>
      <c r="D105" s="2"/>
      <c r="E105" s="4"/>
      <c r="F105" s="4"/>
    </row>
    <row r="106" spans="1:6" ht="12.9" x14ac:dyDescent="0.35">
      <c r="A106" s="2"/>
      <c r="B106" s="2"/>
      <c r="C106" s="2"/>
      <c r="D106" s="2"/>
      <c r="E106" s="4"/>
      <c r="F106" s="4"/>
    </row>
    <row r="107" spans="1:6" ht="12.9" x14ac:dyDescent="0.35">
      <c r="A107" s="2"/>
      <c r="B107" s="2"/>
      <c r="C107" s="2"/>
      <c r="D107" s="2"/>
      <c r="E107" s="4"/>
      <c r="F107" s="4"/>
    </row>
    <row r="108" spans="1:6" ht="12.9" x14ac:dyDescent="0.35">
      <c r="A108" s="2"/>
      <c r="B108" s="2"/>
      <c r="C108" s="2"/>
      <c r="D108" s="2"/>
      <c r="E108" s="4"/>
      <c r="F108" s="4"/>
    </row>
    <row r="109" spans="1:6" ht="12.9" x14ac:dyDescent="0.35">
      <c r="A109" s="2"/>
      <c r="B109" s="2"/>
      <c r="C109" s="2"/>
      <c r="D109" s="2"/>
      <c r="E109" s="4"/>
      <c r="F109" s="4"/>
    </row>
    <row r="110" spans="1:6" ht="12.9" x14ac:dyDescent="0.35">
      <c r="A110" s="2"/>
      <c r="B110" s="2"/>
      <c r="C110" s="2"/>
      <c r="D110" s="2"/>
      <c r="E110" s="4"/>
      <c r="F110" s="4"/>
    </row>
    <row r="111" spans="1:6" ht="12.9" x14ac:dyDescent="0.35">
      <c r="A111" s="2"/>
      <c r="B111" s="2"/>
      <c r="C111" s="2"/>
      <c r="D111" s="2"/>
      <c r="E111" s="4"/>
      <c r="F111" s="4"/>
    </row>
    <row r="112" spans="1:6" ht="12.9" x14ac:dyDescent="0.35">
      <c r="A112" s="2"/>
      <c r="B112" s="2"/>
      <c r="C112" s="2"/>
      <c r="D112" s="2"/>
      <c r="E112" s="4"/>
      <c r="F112" s="4"/>
    </row>
    <row r="113" spans="1:6" ht="12.9" x14ac:dyDescent="0.35">
      <c r="A113" s="2"/>
      <c r="B113" s="2"/>
      <c r="C113" s="2"/>
      <c r="D113" s="2"/>
      <c r="E113" s="4"/>
      <c r="F113" s="4"/>
    </row>
    <row r="114" spans="1:6" ht="12.9" x14ac:dyDescent="0.35">
      <c r="A114" s="2"/>
      <c r="B114" s="2"/>
      <c r="C114" s="2"/>
      <c r="D114" s="2"/>
      <c r="E114" s="4"/>
      <c r="F114" s="4"/>
    </row>
    <row r="115" spans="1:6" ht="12.9" x14ac:dyDescent="0.35">
      <c r="A115" s="2"/>
      <c r="B115" s="2"/>
      <c r="C115" s="2"/>
      <c r="D115" s="2"/>
      <c r="E115" s="4"/>
      <c r="F115" s="4"/>
    </row>
    <row r="116" spans="1:6" ht="12.9" x14ac:dyDescent="0.35">
      <c r="A116" s="2"/>
      <c r="B116" s="2"/>
      <c r="C116" s="2"/>
      <c r="D116" s="2"/>
      <c r="E116" s="4"/>
      <c r="F116" s="4"/>
    </row>
    <row r="117" spans="1:6" ht="12.9" x14ac:dyDescent="0.35">
      <c r="A117" s="2"/>
      <c r="B117" s="2"/>
      <c r="C117" s="2"/>
      <c r="D117" s="2"/>
      <c r="E117" s="4"/>
      <c r="F117" s="4"/>
    </row>
    <row r="118" spans="1:6" ht="12.9" x14ac:dyDescent="0.35">
      <c r="A118" s="2"/>
      <c r="B118" s="2"/>
      <c r="C118" s="2"/>
      <c r="D118" s="2"/>
      <c r="E118" s="4"/>
      <c r="F118" s="4"/>
    </row>
    <row r="119" spans="1:6" ht="12.9" x14ac:dyDescent="0.35">
      <c r="A119" s="2"/>
      <c r="B119" s="2"/>
      <c r="C119" s="2"/>
      <c r="D119" s="2"/>
      <c r="E119" s="4"/>
      <c r="F119" s="4"/>
    </row>
    <row r="120" spans="1:6" ht="12.9" x14ac:dyDescent="0.35">
      <c r="A120" s="2"/>
      <c r="B120" s="2"/>
      <c r="C120" s="2"/>
      <c r="D120" s="2"/>
      <c r="E120" s="4"/>
      <c r="F120" s="4"/>
    </row>
    <row r="121" spans="1:6" ht="12.9" x14ac:dyDescent="0.35">
      <c r="A121" s="2"/>
      <c r="B121" s="2"/>
      <c r="C121" s="2"/>
      <c r="D121" s="2"/>
      <c r="E121" s="4"/>
      <c r="F121" s="4"/>
    </row>
    <row r="122" spans="1:6" ht="12.9" x14ac:dyDescent="0.35">
      <c r="A122" s="2"/>
      <c r="B122" s="2"/>
      <c r="C122" s="2"/>
      <c r="D122" s="2"/>
      <c r="E122" s="4"/>
      <c r="F122" s="4"/>
    </row>
    <row r="123" spans="1:6" ht="12.9" x14ac:dyDescent="0.35">
      <c r="A123" s="2"/>
      <c r="B123" s="2"/>
      <c r="C123" s="2"/>
      <c r="D123" s="2"/>
      <c r="E123" s="4"/>
      <c r="F123" s="4"/>
    </row>
    <row r="124" spans="1:6" ht="12.9" x14ac:dyDescent="0.35">
      <c r="A124" s="2"/>
      <c r="B124" s="2"/>
      <c r="C124" s="2"/>
      <c r="D124" s="2"/>
      <c r="E124" s="4"/>
      <c r="F124" s="4"/>
    </row>
    <row r="125" spans="1:6" ht="12.9" x14ac:dyDescent="0.35">
      <c r="A125" s="2"/>
      <c r="B125" s="2"/>
      <c r="C125" s="2"/>
      <c r="D125" s="2"/>
      <c r="E125" s="4"/>
      <c r="F125" s="4"/>
    </row>
    <row r="126" spans="1:6" ht="12.9" x14ac:dyDescent="0.35">
      <c r="A126" s="2"/>
      <c r="B126" s="2"/>
      <c r="C126" s="2"/>
      <c r="D126" s="2"/>
      <c r="E126" s="4"/>
      <c r="F126" s="4"/>
    </row>
    <row r="127" spans="1:6" ht="12.9" x14ac:dyDescent="0.35">
      <c r="A127" s="2"/>
      <c r="B127" s="2"/>
      <c r="C127" s="2"/>
      <c r="D127" s="2"/>
      <c r="E127" s="4"/>
      <c r="F127" s="4"/>
    </row>
    <row r="128" spans="1:6" ht="12.9" x14ac:dyDescent="0.35">
      <c r="A128" s="2"/>
      <c r="B128" s="2"/>
      <c r="C128" s="2"/>
      <c r="D128" s="2"/>
      <c r="E128" s="4"/>
      <c r="F128" s="4"/>
    </row>
    <row r="129" spans="1:6" ht="12.9" x14ac:dyDescent="0.35">
      <c r="A129" s="2"/>
      <c r="B129" s="2"/>
      <c r="C129" s="2"/>
      <c r="D129" s="2"/>
      <c r="E129" s="4"/>
      <c r="F129" s="4"/>
    </row>
    <row r="130" spans="1:6" ht="12.9" x14ac:dyDescent="0.35">
      <c r="A130" s="2"/>
      <c r="B130" s="2"/>
      <c r="C130" s="2"/>
      <c r="D130" s="2"/>
      <c r="E130" s="4"/>
      <c r="F130" s="4"/>
    </row>
    <row r="131" spans="1:6" ht="12.9" x14ac:dyDescent="0.35">
      <c r="A131" s="2"/>
      <c r="B131" s="2"/>
      <c r="C131" s="2"/>
      <c r="D131" s="2"/>
      <c r="E131" s="4"/>
      <c r="F131" s="4"/>
    </row>
    <row r="132" spans="1:6" ht="12.9" x14ac:dyDescent="0.35">
      <c r="A132" s="2"/>
      <c r="B132" s="2"/>
      <c r="C132" s="2"/>
      <c r="D132" s="2"/>
      <c r="E132" s="4"/>
      <c r="F132" s="4"/>
    </row>
    <row r="133" spans="1:6" ht="12.9" x14ac:dyDescent="0.35">
      <c r="A133" s="2"/>
      <c r="B133" s="2"/>
      <c r="C133" s="2"/>
      <c r="D133" s="2"/>
      <c r="E133" s="4"/>
      <c r="F133" s="4"/>
    </row>
    <row r="134" spans="1:6" ht="12.9" x14ac:dyDescent="0.35">
      <c r="A134" s="2"/>
      <c r="B134" s="2"/>
      <c r="C134" s="2"/>
      <c r="D134" s="2"/>
      <c r="E134" s="4"/>
      <c r="F134" s="4"/>
    </row>
    <row r="135" spans="1:6" ht="12.9" x14ac:dyDescent="0.35">
      <c r="A135" s="2"/>
      <c r="B135" s="2"/>
      <c r="C135" s="2"/>
      <c r="D135" s="2"/>
      <c r="E135" s="4"/>
      <c r="F135" s="4"/>
    </row>
    <row r="136" spans="1:6" ht="12.9" x14ac:dyDescent="0.35">
      <c r="A136" s="2"/>
      <c r="B136" s="2"/>
      <c r="C136" s="2"/>
      <c r="D136" s="2"/>
      <c r="E136" s="4"/>
      <c r="F136" s="4"/>
    </row>
    <row r="137" spans="1:6" ht="12.9" x14ac:dyDescent="0.35">
      <c r="A137" s="2"/>
      <c r="B137" s="2"/>
      <c r="C137" s="2"/>
      <c r="D137" s="2"/>
      <c r="E137" s="4"/>
      <c r="F137" s="4"/>
    </row>
    <row r="138" spans="1:6" ht="12.9" x14ac:dyDescent="0.35">
      <c r="A138" s="2"/>
      <c r="B138" s="2"/>
      <c r="C138" s="2"/>
      <c r="D138" s="2"/>
      <c r="E138" s="4"/>
      <c r="F138" s="4"/>
    </row>
    <row r="139" spans="1:6" ht="12.9" x14ac:dyDescent="0.35">
      <c r="A139" s="2"/>
      <c r="B139" s="2"/>
      <c r="C139" s="2"/>
      <c r="D139" s="2"/>
      <c r="E139" s="4"/>
      <c r="F139" s="4"/>
    </row>
    <row r="140" spans="1:6" ht="12.9" x14ac:dyDescent="0.35">
      <c r="A140" s="2"/>
      <c r="B140" s="2"/>
      <c r="C140" s="2"/>
      <c r="D140" s="2"/>
      <c r="E140" s="4"/>
      <c r="F140" s="4"/>
    </row>
    <row r="141" spans="1:6" ht="12.9" x14ac:dyDescent="0.35">
      <c r="A141" s="2"/>
      <c r="B141" s="2"/>
      <c r="C141" s="2"/>
      <c r="D141" s="2"/>
      <c r="E141" s="4"/>
      <c r="F141" s="4"/>
    </row>
    <row r="142" spans="1:6" ht="12.9" x14ac:dyDescent="0.35">
      <c r="A142" s="2"/>
      <c r="B142" s="2"/>
      <c r="C142" s="2"/>
      <c r="D142" s="2"/>
      <c r="E142" s="4"/>
      <c r="F142" s="4"/>
    </row>
    <row r="143" spans="1:6" ht="12.9" x14ac:dyDescent="0.35">
      <c r="A143" s="2"/>
      <c r="B143" s="2"/>
      <c r="C143" s="2"/>
      <c r="D143" s="2"/>
      <c r="E143" s="4"/>
      <c r="F143" s="4"/>
    </row>
    <row r="144" spans="1:6" ht="12.9" x14ac:dyDescent="0.35">
      <c r="A144" s="2"/>
      <c r="B144" s="2"/>
      <c r="C144" s="2"/>
      <c r="D144" s="2"/>
      <c r="E144" s="4"/>
      <c r="F144" s="4"/>
    </row>
    <row r="145" spans="1:6" ht="12.9" x14ac:dyDescent="0.35">
      <c r="A145" s="2"/>
      <c r="B145" s="2"/>
      <c r="C145" s="2"/>
      <c r="D145" s="2"/>
      <c r="E145" s="4"/>
      <c r="F145" s="4"/>
    </row>
    <row r="146" spans="1:6" ht="12.9" x14ac:dyDescent="0.35">
      <c r="A146" s="2"/>
      <c r="B146" s="2"/>
      <c r="C146" s="2"/>
      <c r="D146" s="2"/>
      <c r="E146" s="4"/>
      <c r="F146" s="4"/>
    </row>
    <row r="147" spans="1:6" ht="12.9" x14ac:dyDescent="0.35">
      <c r="A147" s="2"/>
      <c r="B147" s="2"/>
      <c r="C147" s="2"/>
      <c r="D147" s="2"/>
      <c r="E147" s="4"/>
      <c r="F147" s="4"/>
    </row>
    <row r="148" spans="1:6" ht="12.9" x14ac:dyDescent="0.35">
      <c r="A148" s="2"/>
      <c r="B148" s="2"/>
      <c r="C148" s="2"/>
      <c r="D148" s="2"/>
      <c r="E148" s="4"/>
      <c r="F148" s="4"/>
    </row>
    <row r="149" spans="1:6" ht="12.9" x14ac:dyDescent="0.35">
      <c r="A149" s="2"/>
      <c r="B149" s="2"/>
      <c r="C149" s="2"/>
      <c r="D149" s="2"/>
      <c r="E149" s="4"/>
      <c r="F149" s="4"/>
    </row>
    <row r="150" spans="1:6" ht="12.9" x14ac:dyDescent="0.35">
      <c r="A150" s="2"/>
      <c r="B150" s="2"/>
      <c r="C150" s="2"/>
      <c r="D150" s="2"/>
      <c r="E150" s="4"/>
      <c r="F150" s="4"/>
    </row>
    <row r="151" spans="1:6" ht="12.9" x14ac:dyDescent="0.35">
      <c r="A151" s="2"/>
      <c r="B151" s="2"/>
      <c r="C151" s="2"/>
      <c r="D151" s="2"/>
      <c r="E151" s="4"/>
      <c r="F151" s="4"/>
    </row>
    <row r="152" spans="1:6" ht="12.9" x14ac:dyDescent="0.35">
      <c r="A152" s="2"/>
      <c r="B152" s="2"/>
      <c r="C152" s="2"/>
      <c r="D152" s="2"/>
      <c r="E152" s="4"/>
      <c r="F152" s="4"/>
    </row>
    <row r="153" spans="1:6" ht="12.9" x14ac:dyDescent="0.35">
      <c r="A153" s="2"/>
      <c r="B153" s="2"/>
      <c r="C153" s="2"/>
      <c r="D153" s="2"/>
      <c r="E153" s="4"/>
      <c r="F153" s="4"/>
    </row>
    <row r="154" spans="1:6" ht="12.9" x14ac:dyDescent="0.35">
      <c r="A154" s="2"/>
      <c r="B154" s="2"/>
      <c r="C154" s="2"/>
      <c r="D154" s="2"/>
      <c r="E154" s="4"/>
      <c r="F154" s="4"/>
    </row>
    <row r="155" spans="1:6" ht="12.9" x14ac:dyDescent="0.35">
      <c r="A155" s="2"/>
      <c r="B155" s="2"/>
      <c r="C155" s="2"/>
      <c r="D155" s="2"/>
      <c r="E155" s="4"/>
      <c r="F155" s="4"/>
    </row>
    <row r="156" spans="1:6" ht="12.9" x14ac:dyDescent="0.35">
      <c r="A156" s="2"/>
      <c r="B156" s="2"/>
      <c r="C156" s="2"/>
      <c r="D156" s="2"/>
      <c r="E156" s="4"/>
      <c r="F156" s="4"/>
    </row>
    <row r="157" spans="1:6" ht="12.9" x14ac:dyDescent="0.35">
      <c r="A157" s="2"/>
      <c r="B157" s="2"/>
      <c r="C157" s="2"/>
      <c r="D157" s="2"/>
      <c r="E157" s="4"/>
      <c r="F157" s="4"/>
    </row>
    <row r="158" spans="1:6" ht="12.9" x14ac:dyDescent="0.35">
      <c r="A158" s="2"/>
      <c r="B158" s="2"/>
      <c r="C158" s="2"/>
      <c r="D158" s="2"/>
      <c r="E158" s="4"/>
      <c r="F158" s="4"/>
    </row>
    <row r="159" spans="1:6" ht="12.9" x14ac:dyDescent="0.35">
      <c r="A159" s="2"/>
      <c r="B159" s="2"/>
      <c r="C159" s="2"/>
      <c r="D159" s="2"/>
      <c r="E159" s="4"/>
      <c r="F159" s="4"/>
    </row>
    <row r="160" spans="1:6" ht="12.9" x14ac:dyDescent="0.35">
      <c r="A160" s="2"/>
      <c r="B160" s="2"/>
      <c r="C160" s="2"/>
      <c r="D160" s="2"/>
      <c r="E160" s="4"/>
      <c r="F160" s="4"/>
    </row>
    <row r="161" spans="1:6" ht="12.9" x14ac:dyDescent="0.35">
      <c r="A161" s="2"/>
      <c r="B161" s="2"/>
      <c r="C161" s="2"/>
      <c r="D161" s="2"/>
      <c r="E161" s="4"/>
      <c r="F161" s="4"/>
    </row>
    <row r="162" spans="1:6" ht="12.9" x14ac:dyDescent="0.35">
      <c r="A162" s="2"/>
      <c r="B162" s="2"/>
      <c r="C162" s="2"/>
      <c r="D162" s="2"/>
      <c r="E162" s="4"/>
      <c r="F162" s="4"/>
    </row>
    <row r="163" spans="1:6" ht="12.9" x14ac:dyDescent="0.35">
      <c r="A163" s="2"/>
      <c r="B163" s="2"/>
      <c r="C163" s="2"/>
      <c r="D163" s="2"/>
      <c r="E163" s="4"/>
      <c r="F163" s="4"/>
    </row>
    <row r="164" spans="1:6" ht="12.9" x14ac:dyDescent="0.35">
      <c r="A164" s="2"/>
      <c r="B164" s="2"/>
      <c r="C164" s="2"/>
      <c r="D164" s="2"/>
      <c r="E164" s="4"/>
      <c r="F164" s="4"/>
    </row>
    <row r="165" spans="1:6" ht="12.9" x14ac:dyDescent="0.35">
      <c r="A165" s="2"/>
      <c r="B165" s="2"/>
      <c r="C165" s="2"/>
      <c r="D165" s="2"/>
      <c r="E165" s="4"/>
      <c r="F165" s="4"/>
    </row>
    <row r="166" spans="1:6" ht="12.9" x14ac:dyDescent="0.35">
      <c r="A166" s="2"/>
      <c r="B166" s="2"/>
      <c r="C166" s="2"/>
      <c r="D166" s="2"/>
      <c r="E166" s="4"/>
      <c r="F166" s="4"/>
    </row>
    <row r="167" spans="1:6" ht="12.9" x14ac:dyDescent="0.35">
      <c r="A167" s="2"/>
      <c r="B167" s="2"/>
      <c r="C167" s="2"/>
      <c r="D167" s="2"/>
      <c r="E167" s="4"/>
      <c r="F167" s="4"/>
    </row>
    <row r="168" spans="1:6" ht="12.9" x14ac:dyDescent="0.35">
      <c r="A168" s="2"/>
      <c r="B168" s="2"/>
      <c r="C168" s="2"/>
      <c r="D168" s="2"/>
      <c r="E168" s="4"/>
      <c r="F168" s="4"/>
    </row>
    <row r="169" spans="1:6" ht="12.9" x14ac:dyDescent="0.35">
      <c r="A169" s="2"/>
      <c r="B169" s="2"/>
      <c r="C169" s="2"/>
      <c r="D169" s="2"/>
      <c r="E169" s="4"/>
      <c r="F169" s="4"/>
    </row>
    <row r="170" spans="1:6" ht="12.9" x14ac:dyDescent="0.35">
      <c r="A170" s="2"/>
      <c r="B170" s="2"/>
      <c r="C170" s="2"/>
      <c r="D170" s="2"/>
      <c r="E170" s="4"/>
      <c r="F170" s="4"/>
    </row>
    <row r="171" spans="1:6" ht="12.9" x14ac:dyDescent="0.35">
      <c r="A171" s="2"/>
      <c r="B171" s="2"/>
      <c r="C171" s="2"/>
      <c r="D171" s="2"/>
      <c r="E171" s="4"/>
      <c r="F171" s="4"/>
    </row>
    <row r="172" spans="1:6" ht="12.9" x14ac:dyDescent="0.35">
      <c r="A172" s="2"/>
      <c r="B172" s="2"/>
      <c r="C172" s="2"/>
      <c r="D172" s="2"/>
      <c r="E172" s="4"/>
      <c r="F172" s="4"/>
    </row>
    <row r="173" spans="1:6" ht="12.9" x14ac:dyDescent="0.35">
      <c r="A173" s="2"/>
      <c r="B173" s="2"/>
      <c r="C173" s="2"/>
      <c r="D173" s="2"/>
      <c r="E173" s="4"/>
      <c r="F173" s="4"/>
    </row>
    <row r="174" spans="1:6" ht="12.9" x14ac:dyDescent="0.35">
      <c r="A174" s="2"/>
      <c r="B174" s="2"/>
      <c r="C174" s="2"/>
      <c r="D174" s="2"/>
      <c r="E174" s="4"/>
      <c r="F174" s="4"/>
    </row>
    <row r="175" spans="1:6" ht="12.9" x14ac:dyDescent="0.35">
      <c r="A175" s="2"/>
      <c r="B175" s="2"/>
      <c r="C175" s="2"/>
      <c r="D175" s="2"/>
      <c r="E175" s="4"/>
      <c r="F175" s="4"/>
    </row>
    <row r="176" spans="1:6" ht="12.9" x14ac:dyDescent="0.35">
      <c r="A176" s="2"/>
      <c r="B176" s="2"/>
      <c r="C176" s="2"/>
      <c r="D176" s="2"/>
      <c r="E176" s="4"/>
      <c r="F176" s="4"/>
    </row>
    <row r="177" spans="1:6" ht="12.9" x14ac:dyDescent="0.35">
      <c r="A177" s="2"/>
      <c r="B177" s="2"/>
      <c r="C177" s="2"/>
      <c r="D177" s="2"/>
      <c r="E177" s="4"/>
      <c r="F177" s="4"/>
    </row>
    <row r="178" spans="1:6" ht="12.9" x14ac:dyDescent="0.35">
      <c r="A178" s="2"/>
      <c r="B178" s="2"/>
      <c r="C178" s="2"/>
      <c r="D178" s="2"/>
      <c r="E178" s="4"/>
      <c r="F178" s="4"/>
    </row>
    <row r="179" spans="1:6" ht="12.9" x14ac:dyDescent="0.35">
      <c r="A179" s="2"/>
      <c r="B179" s="2"/>
      <c r="C179" s="2"/>
      <c r="D179" s="2"/>
      <c r="E179" s="4"/>
      <c r="F179" s="4"/>
    </row>
    <row r="180" spans="1:6" ht="12.9" x14ac:dyDescent="0.35">
      <c r="A180" s="2"/>
      <c r="B180" s="2"/>
      <c r="C180" s="2"/>
      <c r="D180" s="2"/>
      <c r="E180" s="4"/>
      <c r="F180" s="4"/>
    </row>
    <row r="181" spans="1:6" ht="12.9" x14ac:dyDescent="0.35">
      <c r="A181" s="2"/>
      <c r="B181" s="2"/>
      <c r="C181" s="2"/>
      <c r="D181" s="2"/>
      <c r="E181" s="4"/>
      <c r="F181" s="4"/>
    </row>
    <row r="182" spans="1:6" ht="12.9" x14ac:dyDescent="0.35">
      <c r="A182" s="2"/>
      <c r="B182" s="2"/>
      <c r="C182" s="2"/>
      <c r="D182" s="2"/>
      <c r="E182" s="4"/>
      <c r="F182" s="4"/>
    </row>
    <row r="183" spans="1:6" ht="12.9" x14ac:dyDescent="0.35">
      <c r="A183" s="2"/>
      <c r="B183" s="2"/>
      <c r="C183" s="2"/>
      <c r="D183" s="2"/>
      <c r="E183" s="4"/>
      <c r="F183" s="4"/>
    </row>
    <row r="184" spans="1:6" ht="12.9" x14ac:dyDescent="0.35">
      <c r="A184" s="2"/>
      <c r="B184" s="2"/>
      <c r="C184" s="2"/>
      <c r="D184" s="2"/>
      <c r="E184" s="4"/>
      <c r="F184" s="4"/>
    </row>
    <row r="185" spans="1:6" ht="12.9" x14ac:dyDescent="0.35">
      <c r="A185" s="2"/>
      <c r="B185" s="2"/>
      <c r="C185" s="2"/>
      <c r="D185" s="2"/>
      <c r="E185" s="4"/>
      <c r="F185" s="4"/>
    </row>
    <row r="186" spans="1:6" ht="12.9" x14ac:dyDescent="0.35">
      <c r="A186" s="2"/>
      <c r="B186" s="2"/>
      <c r="C186" s="2"/>
      <c r="D186" s="2"/>
      <c r="E186" s="4"/>
      <c r="F186" s="4"/>
    </row>
    <row r="187" spans="1:6" ht="12.9" x14ac:dyDescent="0.35">
      <c r="A187" s="2"/>
      <c r="B187" s="2"/>
      <c r="C187" s="2"/>
      <c r="D187" s="2"/>
      <c r="E187" s="4"/>
      <c r="F187" s="4"/>
    </row>
    <row r="188" spans="1:6" ht="12.9" x14ac:dyDescent="0.35">
      <c r="A188" s="2"/>
      <c r="B188" s="2"/>
      <c r="C188" s="2"/>
      <c r="D188" s="2"/>
      <c r="E188" s="4"/>
      <c r="F188" s="4"/>
    </row>
    <row r="189" spans="1:6" ht="12.9" x14ac:dyDescent="0.35">
      <c r="A189" s="2"/>
      <c r="B189" s="2"/>
      <c r="C189" s="2"/>
      <c r="D189" s="2"/>
      <c r="E189" s="4"/>
      <c r="F189" s="4"/>
    </row>
    <row r="190" spans="1:6" ht="12.9" x14ac:dyDescent="0.35">
      <c r="A190" s="2"/>
      <c r="B190" s="2"/>
      <c r="C190" s="2"/>
      <c r="D190" s="2"/>
      <c r="E190" s="4"/>
      <c r="F190" s="4"/>
    </row>
    <row r="191" spans="1:6" ht="12.9" x14ac:dyDescent="0.35">
      <c r="A191" s="2"/>
      <c r="B191" s="2"/>
      <c r="C191" s="2"/>
      <c r="D191" s="2"/>
      <c r="E191" s="4"/>
      <c r="F191" s="4"/>
    </row>
    <row r="192" spans="1:6" ht="12.9" x14ac:dyDescent="0.35">
      <c r="A192" s="2"/>
      <c r="B192" s="2"/>
      <c r="C192" s="2"/>
      <c r="D192" s="2"/>
      <c r="E192" s="4"/>
      <c r="F192" s="4"/>
    </row>
    <row r="193" spans="1:6" ht="12.9" x14ac:dyDescent="0.35">
      <c r="A193" s="2"/>
      <c r="B193" s="2"/>
      <c r="C193" s="2"/>
      <c r="D193" s="2"/>
      <c r="E193" s="4"/>
      <c r="F193" s="4"/>
    </row>
    <row r="194" spans="1:6" ht="12.9" x14ac:dyDescent="0.35">
      <c r="A194" s="2"/>
      <c r="B194" s="2"/>
      <c r="C194" s="2"/>
      <c r="D194" s="2"/>
      <c r="E194" s="4"/>
      <c r="F194" s="4"/>
    </row>
    <row r="195" spans="1:6" ht="12.9" x14ac:dyDescent="0.35">
      <c r="A195" s="2"/>
      <c r="B195" s="2"/>
      <c r="C195" s="2"/>
      <c r="D195" s="2"/>
      <c r="E195" s="4"/>
      <c r="F195" s="4"/>
    </row>
    <row r="196" spans="1:6" ht="12.9" x14ac:dyDescent="0.35">
      <c r="A196" s="2"/>
      <c r="B196" s="2"/>
      <c r="C196" s="2"/>
      <c r="D196" s="2"/>
      <c r="E196" s="4"/>
      <c r="F196" s="4"/>
    </row>
    <row r="197" spans="1:6" ht="12.9" x14ac:dyDescent="0.35">
      <c r="A197" s="2"/>
      <c r="B197" s="2"/>
      <c r="C197" s="2"/>
      <c r="D197" s="2"/>
      <c r="E197" s="4"/>
      <c r="F197" s="4"/>
    </row>
    <row r="198" spans="1:6" ht="12.9" x14ac:dyDescent="0.35">
      <c r="A198" s="2"/>
      <c r="B198" s="2"/>
      <c r="C198" s="2"/>
      <c r="D198" s="2"/>
      <c r="E198" s="4"/>
      <c r="F198" s="4"/>
    </row>
    <row r="199" spans="1:6" ht="12.9" x14ac:dyDescent="0.35">
      <c r="A199" s="2"/>
      <c r="B199" s="2"/>
      <c r="C199" s="2"/>
      <c r="D199" s="2"/>
      <c r="E199" s="4"/>
      <c r="F199" s="4"/>
    </row>
    <row r="200" spans="1:6" ht="12.9" x14ac:dyDescent="0.35">
      <c r="A200" s="2"/>
      <c r="B200" s="2"/>
      <c r="C200" s="2"/>
      <c r="D200" s="2"/>
      <c r="E200" s="4"/>
      <c r="F200" s="4"/>
    </row>
    <row r="201" spans="1:6" ht="12.9" x14ac:dyDescent="0.35">
      <c r="A201" s="2"/>
      <c r="B201" s="2"/>
      <c r="C201" s="2"/>
      <c r="D201" s="2"/>
      <c r="E201" s="4"/>
      <c r="F201" s="4"/>
    </row>
    <row r="202" spans="1:6" ht="12.9" x14ac:dyDescent="0.35">
      <c r="A202" s="2"/>
      <c r="B202" s="2"/>
      <c r="C202" s="2"/>
      <c r="D202" s="2"/>
      <c r="E202" s="4"/>
      <c r="F202" s="4"/>
    </row>
    <row r="203" spans="1:6" ht="12.9" x14ac:dyDescent="0.35">
      <c r="A203" s="2"/>
      <c r="B203" s="2"/>
      <c r="C203" s="2"/>
      <c r="D203" s="2"/>
      <c r="E203" s="4"/>
      <c r="F203" s="4"/>
    </row>
    <row r="204" spans="1:6" ht="12.9" x14ac:dyDescent="0.35">
      <c r="A204" s="2"/>
      <c r="B204" s="2"/>
      <c r="C204" s="2"/>
      <c r="D204" s="2"/>
      <c r="E204" s="4"/>
      <c r="F204" s="4"/>
    </row>
    <row r="205" spans="1:6" ht="12.9" x14ac:dyDescent="0.35">
      <c r="A205" s="2"/>
      <c r="B205" s="2"/>
      <c r="C205" s="2"/>
      <c r="D205" s="2"/>
      <c r="E205" s="4"/>
      <c r="F205" s="4"/>
    </row>
    <row r="206" spans="1:6" ht="12.9" x14ac:dyDescent="0.35">
      <c r="A206" s="2"/>
      <c r="B206" s="2"/>
      <c r="C206" s="2"/>
      <c r="D206" s="2"/>
      <c r="E206" s="4"/>
      <c r="F206" s="4"/>
    </row>
    <row r="207" spans="1:6" ht="12.9" x14ac:dyDescent="0.35">
      <c r="A207" s="2"/>
      <c r="B207" s="2"/>
      <c r="C207" s="2"/>
      <c r="D207" s="2"/>
      <c r="E207" s="4"/>
      <c r="F207" s="4"/>
    </row>
    <row r="208" spans="1:6" ht="12.9" x14ac:dyDescent="0.35">
      <c r="A208" s="2"/>
      <c r="B208" s="2"/>
      <c r="C208" s="2"/>
      <c r="D208" s="2"/>
      <c r="E208" s="4"/>
      <c r="F208" s="4"/>
    </row>
    <row r="209" spans="1:6" ht="12.9" x14ac:dyDescent="0.35">
      <c r="A209" s="2"/>
      <c r="B209" s="2"/>
      <c r="C209" s="2"/>
      <c r="D209" s="2"/>
      <c r="E209" s="4"/>
      <c r="F209" s="4"/>
    </row>
    <row r="210" spans="1:6" ht="12.9" x14ac:dyDescent="0.35">
      <c r="A210" s="2"/>
      <c r="B210" s="2"/>
      <c r="C210" s="2"/>
      <c r="D210" s="2"/>
      <c r="E210" s="4"/>
      <c r="F210" s="4"/>
    </row>
    <row r="211" spans="1:6" ht="12.9" x14ac:dyDescent="0.35">
      <c r="A211" s="2"/>
      <c r="B211" s="2"/>
      <c r="C211" s="2"/>
      <c r="D211" s="2"/>
      <c r="E211" s="4"/>
      <c r="F211" s="4"/>
    </row>
    <row r="212" spans="1:6" ht="12.9" x14ac:dyDescent="0.35">
      <c r="A212" s="2"/>
      <c r="B212" s="2"/>
      <c r="C212" s="2"/>
      <c r="D212" s="2"/>
      <c r="E212" s="4"/>
      <c r="F212" s="4"/>
    </row>
    <row r="213" spans="1:6" ht="12.9" x14ac:dyDescent="0.35">
      <c r="A213" s="2"/>
      <c r="B213" s="2"/>
      <c r="C213" s="2"/>
      <c r="D213" s="2"/>
      <c r="E213" s="4"/>
      <c r="F213" s="4"/>
    </row>
    <row r="214" spans="1:6" ht="12.9" x14ac:dyDescent="0.35">
      <c r="A214" s="2"/>
      <c r="B214" s="2"/>
      <c r="C214" s="2"/>
      <c r="D214" s="2"/>
      <c r="E214" s="4"/>
      <c r="F214" s="4"/>
    </row>
    <row r="215" spans="1:6" ht="12.9" x14ac:dyDescent="0.35">
      <c r="A215" s="2"/>
      <c r="B215" s="2"/>
      <c r="C215" s="2"/>
      <c r="D215" s="2"/>
      <c r="E215" s="4"/>
      <c r="F215" s="4"/>
    </row>
    <row r="216" spans="1:6" ht="12.9" x14ac:dyDescent="0.35">
      <c r="A216" s="2"/>
      <c r="B216" s="2"/>
      <c r="C216" s="2"/>
      <c r="D216" s="2"/>
      <c r="E216" s="4"/>
      <c r="F216" s="4"/>
    </row>
    <row r="217" spans="1:6" ht="12.9" x14ac:dyDescent="0.35">
      <c r="A217" s="2"/>
      <c r="B217" s="2"/>
      <c r="C217" s="2"/>
      <c r="D217" s="2"/>
      <c r="E217" s="4"/>
      <c r="F217" s="4"/>
    </row>
    <row r="218" spans="1:6" ht="12.9" x14ac:dyDescent="0.35">
      <c r="A218" s="2"/>
      <c r="B218" s="2"/>
      <c r="C218" s="2"/>
      <c r="D218" s="2"/>
      <c r="E218" s="4"/>
      <c r="F218" s="4"/>
    </row>
    <row r="219" spans="1:6" ht="12.9" x14ac:dyDescent="0.35">
      <c r="A219" s="2"/>
      <c r="B219" s="2"/>
      <c r="C219" s="2"/>
      <c r="D219" s="2"/>
      <c r="E219" s="4"/>
      <c r="F219" s="4"/>
    </row>
    <row r="220" spans="1:6" ht="12.9" x14ac:dyDescent="0.35">
      <c r="A220" s="2"/>
      <c r="B220" s="2"/>
      <c r="C220" s="2"/>
      <c r="D220" s="2"/>
      <c r="E220" s="4"/>
      <c r="F220" s="4"/>
    </row>
    <row r="221" spans="1:6" ht="12.9" x14ac:dyDescent="0.35">
      <c r="A221" s="2"/>
      <c r="B221" s="2"/>
      <c r="C221" s="2"/>
      <c r="D221" s="2"/>
      <c r="E221" s="4"/>
      <c r="F221" s="4"/>
    </row>
    <row r="222" spans="1:6" ht="12.9" x14ac:dyDescent="0.35">
      <c r="A222" s="2"/>
      <c r="B222" s="2"/>
      <c r="C222" s="2"/>
      <c r="D222" s="2"/>
      <c r="E222" s="4"/>
      <c r="F222" s="4"/>
    </row>
    <row r="223" spans="1:6" ht="12.9" x14ac:dyDescent="0.35">
      <c r="A223" s="2"/>
      <c r="B223" s="2"/>
      <c r="C223" s="2"/>
      <c r="D223" s="2"/>
      <c r="E223" s="4"/>
      <c r="F223" s="4"/>
    </row>
    <row r="224" spans="1:6" ht="12.9" x14ac:dyDescent="0.35">
      <c r="A224" s="2"/>
      <c r="B224" s="2"/>
      <c r="C224" s="2"/>
      <c r="D224" s="2"/>
      <c r="E224" s="4"/>
      <c r="F224" s="4"/>
    </row>
    <row r="225" spans="1:6" ht="12.9" x14ac:dyDescent="0.35">
      <c r="A225" s="2"/>
      <c r="B225" s="2"/>
      <c r="C225" s="2"/>
      <c r="D225" s="2"/>
      <c r="E225" s="4"/>
      <c r="F225" s="4"/>
    </row>
    <row r="226" spans="1:6" ht="12.9" x14ac:dyDescent="0.35">
      <c r="A226" s="2"/>
      <c r="B226" s="2"/>
      <c r="C226" s="2"/>
      <c r="D226" s="2"/>
      <c r="E226" s="4"/>
      <c r="F226" s="4"/>
    </row>
    <row r="227" spans="1:6" ht="12.9" x14ac:dyDescent="0.35">
      <c r="A227" s="2"/>
      <c r="B227" s="2"/>
      <c r="C227" s="2"/>
      <c r="D227" s="2"/>
      <c r="E227" s="4"/>
      <c r="F227" s="4"/>
    </row>
    <row r="228" spans="1:6" ht="12.9" x14ac:dyDescent="0.35">
      <c r="A228" s="2"/>
      <c r="B228" s="2"/>
      <c r="C228" s="2"/>
      <c r="D228" s="2"/>
      <c r="E228" s="4"/>
      <c r="F228" s="4"/>
    </row>
    <row r="229" spans="1:6" ht="12.9" x14ac:dyDescent="0.35">
      <c r="A229" s="2"/>
      <c r="B229" s="2"/>
      <c r="C229" s="2"/>
      <c r="D229" s="2"/>
      <c r="E229" s="4"/>
      <c r="F229" s="4"/>
    </row>
    <row r="230" spans="1:6" ht="12.9" x14ac:dyDescent="0.35">
      <c r="A230" s="2"/>
      <c r="B230" s="2"/>
      <c r="C230" s="2"/>
      <c r="D230" s="2"/>
      <c r="E230" s="4"/>
      <c r="F230" s="4"/>
    </row>
    <row r="231" spans="1:6" ht="12.9" x14ac:dyDescent="0.35">
      <c r="A231" s="2"/>
      <c r="B231" s="2"/>
      <c r="C231" s="2"/>
      <c r="D231" s="2"/>
      <c r="E231" s="4"/>
      <c r="F231" s="4"/>
    </row>
    <row r="232" spans="1:6" ht="12.9" x14ac:dyDescent="0.35">
      <c r="A232" s="2"/>
      <c r="B232" s="2"/>
      <c r="C232" s="2"/>
      <c r="D232" s="2"/>
      <c r="E232" s="4"/>
      <c r="F232" s="4"/>
    </row>
    <row r="233" spans="1:6" ht="12.9" x14ac:dyDescent="0.35">
      <c r="A233" s="2"/>
      <c r="B233" s="2"/>
      <c r="C233" s="2"/>
      <c r="D233" s="2"/>
      <c r="E233" s="4"/>
      <c r="F233" s="4"/>
    </row>
    <row r="234" spans="1:6" ht="12.9" x14ac:dyDescent="0.35">
      <c r="A234" s="2"/>
      <c r="B234" s="2"/>
      <c r="C234" s="2"/>
      <c r="D234" s="2"/>
      <c r="E234" s="4"/>
      <c r="F234" s="4"/>
    </row>
    <row r="235" spans="1:6" ht="12.9" x14ac:dyDescent="0.35">
      <c r="A235" s="2"/>
      <c r="B235" s="2"/>
      <c r="C235" s="2"/>
      <c r="D235" s="2"/>
      <c r="E235" s="4"/>
      <c r="F235" s="4"/>
    </row>
    <row r="236" spans="1:6" ht="12.9" x14ac:dyDescent="0.35">
      <c r="A236" s="2"/>
      <c r="B236" s="2"/>
      <c r="C236" s="2"/>
      <c r="D236" s="2"/>
      <c r="E236" s="4"/>
      <c r="F236" s="4"/>
    </row>
    <row r="237" spans="1:6" ht="12.9" x14ac:dyDescent="0.35">
      <c r="A237" s="2"/>
      <c r="B237" s="2"/>
      <c r="C237" s="2"/>
      <c r="D237" s="2"/>
      <c r="E237" s="4"/>
      <c r="F237" s="4"/>
    </row>
    <row r="238" spans="1:6" ht="12.9" x14ac:dyDescent="0.35">
      <c r="A238" s="2"/>
      <c r="B238" s="2"/>
      <c r="C238" s="2"/>
      <c r="D238" s="2"/>
      <c r="E238" s="4"/>
      <c r="F238" s="4"/>
    </row>
    <row r="239" spans="1:6" ht="12.9" x14ac:dyDescent="0.35">
      <c r="A239" s="2"/>
      <c r="B239" s="2"/>
      <c r="C239" s="2"/>
      <c r="D239" s="2"/>
      <c r="E239" s="4"/>
      <c r="F239" s="4"/>
    </row>
    <row r="240" spans="1:6" ht="12.9" x14ac:dyDescent="0.35">
      <c r="A240" s="2"/>
      <c r="B240" s="2"/>
      <c r="C240" s="2"/>
      <c r="D240" s="2"/>
      <c r="E240" s="4"/>
      <c r="F240" s="4"/>
    </row>
    <row r="241" spans="1:6" ht="12.9" x14ac:dyDescent="0.35">
      <c r="A241" s="2"/>
      <c r="B241" s="2"/>
      <c r="C241" s="2"/>
      <c r="D241" s="2"/>
      <c r="E241" s="4"/>
      <c r="F241" s="4"/>
    </row>
    <row r="242" spans="1:6" ht="12.9" x14ac:dyDescent="0.35">
      <c r="A242" s="2"/>
      <c r="B242" s="2"/>
      <c r="C242" s="2"/>
      <c r="D242" s="2"/>
      <c r="E242" s="4"/>
      <c r="F242" s="4"/>
    </row>
    <row r="243" spans="1:6" ht="12.9" x14ac:dyDescent="0.35">
      <c r="A243" s="2"/>
      <c r="B243" s="2"/>
      <c r="C243" s="2"/>
      <c r="D243" s="2"/>
      <c r="E243" s="4"/>
      <c r="F243" s="4"/>
    </row>
    <row r="244" spans="1:6" ht="12.9" x14ac:dyDescent="0.35">
      <c r="A244" s="2"/>
      <c r="B244" s="2"/>
      <c r="C244" s="2"/>
      <c r="D244" s="2"/>
      <c r="E244" s="4"/>
      <c r="F244" s="4"/>
    </row>
    <row r="245" spans="1:6" ht="12.9" x14ac:dyDescent="0.35">
      <c r="A245" s="2"/>
      <c r="B245" s="2"/>
      <c r="C245" s="2"/>
      <c r="D245" s="2"/>
      <c r="E245" s="4"/>
      <c r="F245" s="4"/>
    </row>
    <row r="246" spans="1:6" ht="12.9" x14ac:dyDescent="0.35">
      <c r="A246" s="2"/>
      <c r="B246" s="2"/>
      <c r="C246" s="2"/>
      <c r="D246" s="2"/>
      <c r="E246" s="4"/>
      <c r="F246" s="4"/>
    </row>
    <row r="247" spans="1:6" ht="12.9" x14ac:dyDescent="0.35">
      <c r="A247" s="2"/>
      <c r="B247" s="2"/>
      <c r="C247" s="2"/>
      <c r="D247" s="2"/>
      <c r="E247" s="4"/>
      <c r="F247" s="4"/>
    </row>
    <row r="248" spans="1:6" ht="12.9" x14ac:dyDescent="0.35">
      <c r="A248" s="2"/>
      <c r="B248" s="2"/>
      <c r="C248" s="2"/>
      <c r="D248" s="2"/>
      <c r="E248" s="4"/>
      <c r="F248" s="4"/>
    </row>
    <row r="249" spans="1:6" ht="12.9" x14ac:dyDescent="0.35">
      <c r="A249" s="2"/>
      <c r="B249" s="2"/>
      <c r="C249" s="2"/>
      <c r="D249" s="2"/>
      <c r="E249" s="4"/>
      <c r="F249" s="4"/>
    </row>
    <row r="250" spans="1:6" ht="12.9" x14ac:dyDescent="0.35">
      <c r="A250" s="2"/>
      <c r="B250" s="2"/>
      <c r="C250" s="2"/>
      <c r="D250" s="2"/>
      <c r="E250" s="4"/>
      <c r="F250" s="4"/>
    </row>
    <row r="251" spans="1:6" ht="12.9" x14ac:dyDescent="0.35">
      <c r="A251" s="2"/>
      <c r="B251" s="2"/>
      <c r="C251" s="2"/>
      <c r="D251" s="2"/>
      <c r="E251" s="4"/>
      <c r="F251" s="4"/>
    </row>
    <row r="252" spans="1:6" ht="12.9" x14ac:dyDescent="0.35">
      <c r="A252" s="2"/>
      <c r="B252" s="2"/>
      <c r="C252" s="2"/>
      <c r="D252" s="2"/>
      <c r="E252" s="4"/>
      <c r="F252" s="4"/>
    </row>
    <row r="253" spans="1:6" ht="12.9" x14ac:dyDescent="0.35">
      <c r="A253" s="2"/>
      <c r="B253" s="2"/>
      <c r="C253" s="2"/>
      <c r="D253" s="2"/>
      <c r="E253" s="4"/>
      <c r="F253" s="4"/>
    </row>
    <row r="254" spans="1:6" ht="12.9" x14ac:dyDescent="0.35">
      <c r="A254" s="2"/>
      <c r="B254" s="2"/>
      <c r="C254" s="2"/>
      <c r="D254" s="2"/>
      <c r="E254" s="4"/>
      <c r="F254" s="4"/>
    </row>
    <row r="255" spans="1:6" ht="12.9" x14ac:dyDescent="0.35">
      <c r="A255" s="2"/>
      <c r="B255" s="2"/>
      <c r="C255" s="2"/>
      <c r="D255" s="2"/>
      <c r="E255" s="4"/>
      <c r="F255" s="4"/>
    </row>
    <row r="256" spans="1:6" ht="12.9" x14ac:dyDescent="0.35">
      <c r="A256" s="2"/>
      <c r="B256" s="2"/>
      <c r="C256" s="2"/>
      <c r="D256" s="2"/>
      <c r="E256" s="4"/>
      <c r="F256" s="4"/>
    </row>
    <row r="257" spans="1:6" ht="12.9" x14ac:dyDescent="0.35">
      <c r="A257" s="2"/>
      <c r="B257" s="2"/>
      <c r="C257" s="2"/>
      <c r="D257" s="2"/>
      <c r="E257" s="4"/>
      <c r="F257" s="4"/>
    </row>
    <row r="258" spans="1:6" ht="12.9" x14ac:dyDescent="0.35">
      <c r="A258" s="2"/>
      <c r="B258" s="2"/>
      <c r="C258" s="2"/>
      <c r="D258" s="2"/>
      <c r="E258" s="4"/>
      <c r="F258" s="4"/>
    </row>
    <row r="259" spans="1:6" ht="12.9" x14ac:dyDescent="0.35">
      <c r="A259" s="2"/>
      <c r="B259" s="2"/>
      <c r="C259" s="2"/>
      <c r="D259" s="2"/>
      <c r="E259" s="4"/>
      <c r="F259" s="4"/>
    </row>
    <row r="260" spans="1:6" ht="12.9" x14ac:dyDescent="0.35">
      <c r="A260" s="2"/>
      <c r="B260" s="2"/>
      <c r="C260" s="2"/>
      <c r="D260" s="2"/>
      <c r="E260" s="4"/>
      <c r="F260" s="4"/>
    </row>
    <row r="261" spans="1:6" ht="12.9" x14ac:dyDescent="0.35">
      <c r="A261" s="2"/>
      <c r="B261" s="2"/>
      <c r="C261" s="2"/>
      <c r="D261" s="2"/>
      <c r="E261" s="4"/>
      <c r="F261" s="4"/>
    </row>
    <row r="262" spans="1:6" ht="12.9" x14ac:dyDescent="0.35">
      <c r="A262" s="2"/>
      <c r="B262" s="2"/>
      <c r="C262" s="2"/>
      <c r="D262" s="2"/>
      <c r="E262" s="4"/>
      <c r="F262" s="4"/>
    </row>
    <row r="263" spans="1:6" ht="12.9" x14ac:dyDescent="0.35">
      <c r="A263" s="2"/>
      <c r="B263" s="2"/>
      <c r="C263" s="2"/>
      <c r="D263" s="2"/>
      <c r="E263" s="4"/>
      <c r="F263" s="4"/>
    </row>
    <row r="264" spans="1:6" ht="12.9" x14ac:dyDescent="0.35">
      <c r="A264" s="2"/>
      <c r="B264" s="2"/>
      <c r="C264" s="2"/>
      <c r="D264" s="2"/>
      <c r="E264" s="4"/>
      <c r="F264" s="4"/>
    </row>
    <row r="265" spans="1:6" ht="12.9" x14ac:dyDescent="0.35">
      <c r="A265" s="2"/>
      <c r="B265" s="2"/>
      <c r="C265" s="2"/>
      <c r="D265" s="2"/>
      <c r="E265" s="4"/>
      <c r="F265" s="4"/>
    </row>
    <row r="266" spans="1:6" ht="12.9" x14ac:dyDescent="0.35">
      <c r="A266" s="2"/>
      <c r="B266" s="2"/>
      <c r="C266" s="2"/>
      <c r="D266" s="2"/>
      <c r="E266" s="4"/>
      <c r="F266" s="4"/>
    </row>
    <row r="267" spans="1:6" ht="12.9" x14ac:dyDescent="0.35">
      <c r="A267" s="2"/>
      <c r="B267" s="2"/>
      <c r="C267" s="2"/>
      <c r="D267" s="2"/>
      <c r="E267" s="4"/>
      <c r="F267" s="4"/>
    </row>
    <row r="268" spans="1:6" ht="12.9" x14ac:dyDescent="0.35">
      <c r="A268" s="2"/>
      <c r="B268" s="2"/>
      <c r="C268" s="2"/>
      <c r="D268" s="2"/>
      <c r="E268" s="4"/>
      <c r="F268" s="4"/>
    </row>
    <row r="269" spans="1:6" ht="12.9" x14ac:dyDescent="0.35">
      <c r="A269" s="2"/>
      <c r="B269" s="2"/>
      <c r="C269" s="2"/>
      <c r="D269" s="2"/>
      <c r="E269" s="4"/>
      <c r="F269" s="4"/>
    </row>
    <row r="270" spans="1:6" ht="12.9" x14ac:dyDescent="0.35">
      <c r="A270" s="2"/>
      <c r="B270" s="2"/>
      <c r="C270" s="2"/>
      <c r="D270" s="2"/>
      <c r="E270" s="4"/>
      <c r="F270" s="4"/>
    </row>
    <row r="271" spans="1:6" ht="12.9" x14ac:dyDescent="0.35">
      <c r="A271" s="2"/>
      <c r="B271" s="2"/>
      <c r="C271" s="2"/>
      <c r="D271" s="2"/>
      <c r="E271" s="4"/>
      <c r="F271" s="4"/>
    </row>
    <row r="272" spans="1:6" ht="12.9" x14ac:dyDescent="0.35">
      <c r="A272" s="2"/>
      <c r="B272" s="2"/>
      <c r="C272" s="2"/>
      <c r="D272" s="2"/>
      <c r="E272" s="4"/>
      <c r="F272" s="4"/>
    </row>
    <row r="273" spans="1:6" ht="12.9" x14ac:dyDescent="0.35">
      <c r="A273" s="2"/>
      <c r="B273" s="2"/>
      <c r="C273" s="2"/>
      <c r="D273" s="2"/>
      <c r="E273" s="4"/>
      <c r="F273" s="4"/>
    </row>
    <row r="274" spans="1:6" ht="12.9" x14ac:dyDescent="0.35">
      <c r="A274" s="2"/>
      <c r="B274" s="2"/>
      <c r="C274" s="2"/>
      <c r="D274" s="2"/>
      <c r="E274" s="4"/>
      <c r="F274" s="4"/>
    </row>
    <row r="275" spans="1:6" ht="12.9" x14ac:dyDescent="0.35">
      <c r="A275" s="2"/>
      <c r="B275" s="2"/>
      <c r="C275" s="2"/>
      <c r="D275" s="2"/>
      <c r="E275" s="4"/>
      <c r="F275" s="4"/>
    </row>
    <row r="276" spans="1:6" ht="12.9" x14ac:dyDescent="0.35">
      <c r="A276" s="2"/>
      <c r="B276" s="2"/>
      <c r="C276" s="2"/>
      <c r="D276" s="2"/>
      <c r="E276" s="4"/>
      <c r="F276" s="4"/>
    </row>
    <row r="277" spans="1:6" ht="12.9" x14ac:dyDescent="0.35">
      <c r="A277" s="2"/>
      <c r="B277" s="2"/>
      <c r="C277" s="2"/>
      <c r="D277" s="2"/>
      <c r="E277" s="4"/>
      <c r="F277" s="4"/>
    </row>
    <row r="278" spans="1:6" ht="12.9" x14ac:dyDescent="0.35">
      <c r="A278" s="2"/>
      <c r="B278" s="2"/>
      <c r="C278" s="2"/>
      <c r="D278" s="2"/>
      <c r="E278" s="4"/>
      <c r="F278" s="4"/>
    </row>
    <row r="279" spans="1:6" ht="12.9" x14ac:dyDescent="0.35">
      <c r="A279" s="2"/>
      <c r="B279" s="2"/>
      <c r="C279" s="2"/>
      <c r="D279" s="2"/>
      <c r="E279" s="4"/>
      <c r="F279" s="4"/>
    </row>
    <row r="280" spans="1:6" ht="12.9" x14ac:dyDescent="0.35">
      <c r="A280" s="2"/>
      <c r="B280" s="2"/>
      <c r="C280" s="2"/>
      <c r="D280" s="2"/>
      <c r="E280" s="4"/>
      <c r="F280" s="4"/>
    </row>
    <row r="281" spans="1:6" ht="12.9" x14ac:dyDescent="0.35">
      <c r="A281" s="2"/>
      <c r="B281" s="2"/>
      <c r="C281" s="2"/>
      <c r="D281" s="2"/>
      <c r="E281" s="4"/>
      <c r="F281" s="4"/>
    </row>
    <row r="282" spans="1:6" ht="12.9" x14ac:dyDescent="0.35">
      <c r="A282" s="2"/>
      <c r="B282" s="2"/>
      <c r="C282" s="2"/>
      <c r="D282" s="2"/>
      <c r="E282" s="4"/>
      <c r="F282" s="4"/>
    </row>
    <row r="283" spans="1:6" ht="12.9" x14ac:dyDescent="0.35">
      <c r="A283" s="2"/>
      <c r="B283" s="2"/>
      <c r="C283" s="2"/>
      <c r="D283" s="2"/>
      <c r="E283" s="4"/>
      <c r="F283" s="4"/>
    </row>
    <row r="284" spans="1:6" ht="12.9" x14ac:dyDescent="0.35">
      <c r="A284" s="2"/>
      <c r="B284" s="2"/>
      <c r="C284" s="2"/>
      <c r="D284" s="2"/>
      <c r="E284" s="4"/>
      <c r="F284" s="4"/>
    </row>
    <row r="285" spans="1:6" ht="12.9" x14ac:dyDescent="0.35">
      <c r="A285" s="2"/>
      <c r="B285" s="2"/>
      <c r="C285" s="2"/>
      <c r="D285" s="2"/>
      <c r="E285" s="4"/>
      <c r="F285" s="4"/>
    </row>
    <row r="286" spans="1:6" ht="12.9" x14ac:dyDescent="0.35">
      <c r="A286" s="2"/>
      <c r="B286" s="2"/>
      <c r="C286" s="2"/>
      <c r="D286" s="2"/>
      <c r="E286" s="4"/>
      <c r="F286" s="4"/>
    </row>
    <row r="287" spans="1:6" ht="12.9" x14ac:dyDescent="0.35">
      <c r="A287" s="2"/>
      <c r="B287" s="2"/>
      <c r="C287" s="2"/>
      <c r="D287" s="2"/>
      <c r="E287" s="4"/>
      <c r="F287" s="4"/>
    </row>
    <row r="288" spans="1:6" ht="12.9" x14ac:dyDescent="0.35">
      <c r="A288" s="2"/>
      <c r="B288" s="2"/>
      <c r="C288" s="2"/>
      <c r="D288" s="2"/>
      <c r="E288" s="4"/>
      <c r="F288" s="4"/>
    </row>
    <row r="289" spans="1:6" ht="12.9" x14ac:dyDescent="0.35">
      <c r="A289" s="2"/>
      <c r="B289" s="2"/>
      <c r="C289" s="2"/>
      <c r="D289" s="2"/>
      <c r="E289" s="4"/>
      <c r="F289" s="4"/>
    </row>
    <row r="290" spans="1:6" ht="12.9" x14ac:dyDescent="0.35">
      <c r="A290" s="2"/>
      <c r="B290" s="2"/>
      <c r="C290" s="2"/>
      <c r="D290" s="2"/>
      <c r="E290" s="4"/>
      <c r="F290" s="4"/>
    </row>
    <row r="291" spans="1:6" ht="12.9" x14ac:dyDescent="0.35">
      <c r="A291" s="2"/>
      <c r="B291" s="2"/>
      <c r="C291" s="2"/>
      <c r="D291" s="2"/>
      <c r="E291" s="4"/>
      <c r="F291" s="4"/>
    </row>
    <row r="292" spans="1:6" ht="12.9" x14ac:dyDescent="0.35">
      <c r="A292" s="2"/>
      <c r="B292" s="2"/>
      <c r="C292" s="2"/>
      <c r="D292" s="2"/>
      <c r="E292" s="4"/>
      <c r="F292" s="4"/>
    </row>
    <row r="293" spans="1:6" ht="12.9" x14ac:dyDescent="0.35">
      <c r="A293" s="2"/>
      <c r="B293" s="2"/>
      <c r="C293" s="2"/>
      <c r="D293" s="2"/>
      <c r="E293" s="4"/>
      <c r="F293" s="4"/>
    </row>
    <row r="294" spans="1:6" ht="12.9" x14ac:dyDescent="0.35">
      <c r="A294" s="2"/>
      <c r="B294" s="2"/>
      <c r="C294" s="2"/>
      <c r="D294" s="2"/>
      <c r="E294" s="4"/>
      <c r="F294" s="4"/>
    </row>
    <row r="295" spans="1:6" ht="12.9" x14ac:dyDescent="0.35">
      <c r="A295" s="2"/>
      <c r="B295" s="2"/>
      <c r="C295" s="2"/>
      <c r="D295" s="2"/>
      <c r="E295" s="4"/>
      <c r="F295" s="4"/>
    </row>
    <row r="296" spans="1:6" ht="12.9" x14ac:dyDescent="0.35">
      <c r="A296" s="2"/>
      <c r="B296" s="2"/>
      <c r="C296" s="2"/>
      <c r="D296" s="2"/>
      <c r="E296" s="4"/>
      <c r="F296" s="4"/>
    </row>
    <row r="297" spans="1:6" ht="12.9" x14ac:dyDescent="0.35">
      <c r="A297" s="2"/>
      <c r="B297" s="2"/>
      <c r="C297" s="2"/>
      <c r="D297" s="2"/>
      <c r="E297" s="4"/>
      <c r="F297" s="4"/>
    </row>
    <row r="298" spans="1:6" ht="12.9" x14ac:dyDescent="0.35">
      <c r="A298" s="2"/>
      <c r="B298" s="2"/>
      <c r="C298" s="2"/>
      <c r="D298" s="2"/>
      <c r="E298" s="4"/>
      <c r="F298" s="4"/>
    </row>
    <row r="299" spans="1:6" ht="12.9" x14ac:dyDescent="0.35">
      <c r="A299" s="2"/>
      <c r="B299" s="2"/>
      <c r="C299" s="2"/>
      <c r="D299" s="2"/>
      <c r="E299" s="4"/>
      <c r="F299" s="4"/>
    </row>
    <row r="300" spans="1:6" ht="12.9" x14ac:dyDescent="0.35">
      <c r="A300" s="2"/>
      <c r="B300" s="2"/>
      <c r="C300" s="2"/>
      <c r="D300" s="2"/>
      <c r="E300" s="4"/>
      <c r="F300" s="4"/>
    </row>
    <row r="301" spans="1:6" ht="12.9" x14ac:dyDescent="0.35">
      <c r="A301" s="2"/>
      <c r="B301" s="2"/>
      <c r="C301" s="2"/>
      <c r="D301" s="2"/>
      <c r="E301" s="4"/>
      <c r="F301" s="4"/>
    </row>
    <row r="302" spans="1:6" ht="12.9" x14ac:dyDescent="0.35">
      <c r="A302" s="2"/>
      <c r="B302" s="2"/>
      <c r="C302" s="2"/>
      <c r="D302" s="2"/>
      <c r="E302" s="4"/>
      <c r="F302" s="4"/>
    </row>
    <row r="303" spans="1:6" ht="12.9" x14ac:dyDescent="0.35">
      <c r="A303" s="2"/>
      <c r="B303" s="2"/>
      <c r="C303" s="2"/>
      <c r="D303" s="2"/>
      <c r="E303" s="4"/>
      <c r="F303" s="4"/>
    </row>
    <row r="304" spans="1:6" ht="12.9" x14ac:dyDescent="0.35">
      <c r="A304" s="2"/>
      <c r="B304" s="2"/>
      <c r="C304" s="2"/>
      <c r="D304" s="2"/>
      <c r="E304" s="4"/>
      <c r="F304" s="4"/>
    </row>
    <row r="305" spans="1:6" ht="12.9" x14ac:dyDescent="0.35">
      <c r="A305" s="2"/>
      <c r="B305" s="2"/>
      <c r="C305" s="2"/>
      <c r="D305" s="2"/>
      <c r="E305" s="4"/>
      <c r="F305" s="4"/>
    </row>
    <row r="306" spans="1:6" ht="12.9" x14ac:dyDescent="0.35">
      <c r="A306" s="2"/>
      <c r="B306" s="2"/>
      <c r="C306" s="2"/>
      <c r="D306" s="2"/>
      <c r="E306" s="4"/>
      <c r="F306" s="4"/>
    </row>
    <row r="307" spans="1:6" ht="12.9" x14ac:dyDescent="0.35">
      <c r="A307" s="2"/>
      <c r="B307" s="2"/>
      <c r="C307" s="2"/>
      <c r="D307" s="2"/>
      <c r="E307" s="4"/>
      <c r="F307" s="4"/>
    </row>
    <row r="308" spans="1:6" ht="12.9" x14ac:dyDescent="0.35">
      <c r="A308" s="2"/>
      <c r="B308" s="2"/>
      <c r="C308" s="2"/>
      <c r="D308" s="2"/>
      <c r="E308" s="4"/>
      <c r="F308" s="4"/>
    </row>
    <row r="309" spans="1:6" ht="12.9" x14ac:dyDescent="0.35">
      <c r="A309" s="2"/>
      <c r="B309" s="2"/>
      <c r="C309" s="2"/>
      <c r="D309" s="2"/>
      <c r="E309" s="4"/>
      <c r="F309" s="4"/>
    </row>
    <row r="310" spans="1:6" ht="12.9" x14ac:dyDescent="0.35">
      <c r="A310" s="2"/>
      <c r="B310" s="2"/>
      <c r="C310" s="2"/>
      <c r="D310" s="2"/>
      <c r="E310" s="4"/>
      <c r="F310" s="4"/>
    </row>
    <row r="311" spans="1:6" ht="12.9" x14ac:dyDescent="0.35">
      <c r="A311" s="2"/>
      <c r="B311" s="2"/>
      <c r="C311" s="2"/>
      <c r="D311" s="2"/>
      <c r="E311" s="4"/>
      <c r="F311" s="4"/>
    </row>
    <row r="312" spans="1:6" ht="12.9" x14ac:dyDescent="0.35">
      <c r="A312" s="2"/>
      <c r="B312" s="2"/>
      <c r="C312" s="2"/>
      <c r="D312" s="2"/>
      <c r="E312" s="4"/>
      <c r="F312" s="4"/>
    </row>
    <row r="313" spans="1:6" ht="12.9" x14ac:dyDescent="0.35">
      <c r="A313" s="2"/>
      <c r="B313" s="2"/>
      <c r="C313" s="2"/>
      <c r="D313" s="2"/>
      <c r="E313" s="4"/>
      <c r="F313" s="4"/>
    </row>
    <row r="314" spans="1:6" ht="12.9" x14ac:dyDescent="0.35">
      <c r="A314" s="2"/>
      <c r="B314" s="2"/>
      <c r="C314" s="2"/>
      <c r="D314" s="2"/>
      <c r="E314" s="4"/>
      <c r="F314" s="4"/>
    </row>
    <row r="315" spans="1:6" ht="12.9" x14ac:dyDescent="0.35">
      <c r="A315" s="2"/>
      <c r="B315" s="2"/>
      <c r="C315" s="2"/>
      <c r="D315" s="2"/>
      <c r="E315" s="4"/>
      <c r="F315" s="4"/>
    </row>
    <row r="316" spans="1:6" ht="12.9" x14ac:dyDescent="0.35">
      <c r="A316" s="2"/>
      <c r="B316" s="2"/>
      <c r="C316" s="2"/>
      <c r="D316" s="2"/>
      <c r="E316" s="4"/>
      <c r="F316" s="4"/>
    </row>
    <row r="317" spans="1:6" ht="12.9" x14ac:dyDescent="0.35">
      <c r="A317" s="2"/>
      <c r="B317" s="2"/>
      <c r="C317" s="2"/>
      <c r="D317" s="2"/>
      <c r="E317" s="4"/>
      <c r="F317" s="4"/>
    </row>
    <row r="318" spans="1:6" ht="12.9" x14ac:dyDescent="0.35">
      <c r="A318" s="2"/>
      <c r="B318" s="2"/>
      <c r="C318" s="2"/>
      <c r="D318" s="2"/>
      <c r="E318" s="4"/>
      <c r="F318" s="4"/>
    </row>
    <row r="319" spans="1:6" ht="12.9" x14ac:dyDescent="0.35">
      <c r="A319" s="2"/>
      <c r="B319" s="2"/>
      <c r="C319" s="2"/>
      <c r="D319" s="2"/>
      <c r="E319" s="4"/>
      <c r="F319" s="4"/>
    </row>
    <row r="320" spans="1:6" ht="12.9" x14ac:dyDescent="0.35">
      <c r="A320" s="2"/>
      <c r="B320" s="2"/>
      <c r="C320" s="2"/>
      <c r="D320" s="2"/>
      <c r="E320" s="4"/>
      <c r="F320" s="4"/>
    </row>
    <row r="321" spans="1:6" ht="12.9" x14ac:dyDescent="0.35">
      <c r="A321" s="2"/>
      <c r="B321" s="2"/>
      <c r="C321" s="2"/>
      <c r="D321" s="2"/>
      <c r="E321" s="4"/>
      <c r="F321" s="4"/>
    </row>
    <row r="322" spans="1:6" ht="12.9" x14ac:dyDescent="0.35">
      <c r="A322" s="2"/>
      <c r="B322" s="2"/>
      <c r="C322" s="2"/>
      <c r="D322" s="2"/>
      <c r="E322" s="4"/>
      <c r="F322" s="4"/>
    </row>
    <row r="323" spans="1:6" ht="12.9" x14ac:dyDescent="0.35">
      <c r="A323" s="2"/>
      <c r="B323" s="2"/>
      <c r="C323" s="2"/>
      <c r="D323" s="2"/>
      <c r="E323" s="4"/>
      <c r="F323" s="4"/>
    </row>
    <row r="324" spans="1:6" ht="12.9" x14ac:dyDescent="0.35">
      <c r="A324" s="2"/>
      <c r="B324" s="2"/>
      <c r="C324" s="2"/>
      <c r="D324" s="2"/>
      <c r="E324" s="4"/>
      <c r="F324" s="4"/>
    </row>
    <row r="325" spans="1:6" ht="12.9" x14ac:dyDescent="0.35">
      <c r="A325" s="2"/>
      <c r="B325" s="2"/>
      <c r="C325" s="2"/>
      <c r="D325" s="2"/>
      <c r="E325" s="4"/>
      <c r="F325" s="4"/>
    </row>
    <row r="326" spans="1:6" ht="12.9" x14ac:dyDescent="0.35">
      <c r="A326" s="2"/>
      <c r="B326" s="2"/>
      <c r="C326" s="2"/>
      <c r="D326" s="2"/>
      <c r="E326" s="4"/>
      <c r="F326" s="4"/>
    </row>
    <row r="327" spans="1:6" ht="12.9" x14ac:dyDescent="0.35">
      <c r="A327" s="2"/>
      <c r="B327" s="2"/>
      <c r="C327" s="2"/>
      <c r="D327" s="2"/>
      <c r="E327" s="4"/>
      <c r="F327" s="4"/>
    </row>
    <row r="328" spans="1:6" ht="12.9" x14ac:dyDescent="0.35">
      <c r="A328" s="2"/>
      <c r="B328" s="2"/>
      <c r="C328" s="2"/>
      <c r="D328" s="2"/>
      <c r="E328" s="4"/>
      <c r="F328" s="4"/>
    </row>
    <row r="329" spans="1:6" ht="12.9" x14ac:dyDescent="0.35">
      <c r="A329" s="2"/>
      <c r="B329" s="2"/>
      <c r="C329" s="2"/>
      <c r="D329" s="2"/>
      <c r="E329" s="4"/>
      <c r="F329" s="4"/>
    </row>
    <row r="330" spans="1:6" ht="12.9" x14ac:dyDescent="0.35">
      <c r="A330" s="2"/>
      <c r="B330" s="2"/>
      <c r="C330" s="2"/>
      <c r="D330" s="2"/>
      <c r="E330" s="4"/>
      <c r="F330" s="4"/>
    </row>
    <row r="331" spans="1:6" ht="12.9" x14ac:dyDescent="0.35">
      <c r="A331" s="2"/>
      <c r="B331" s="2"/>
      <c r="C331" s="2"/>
      <c r="D331" s="2"/>
      <c r="E331" s="4"/>
      <c r="F331" s="4"/>
    </row>
    <row r="332" spans="1:6" ht="12.9" x14ac:dyDescent="0.35">
      <c r="A332" s="2"/>
      <c r="B332" s="2"/>
      <c r="C332" s="2"/>
      <c r="D332" s="2"/>
      <c r="E332" s="4"/>
      <c r="F332" s="4"/>
    </row>
    <row r="333" spans="1:6" ht="12.9" x14ac:dyDescent="0.35">
      <c r="A333" s="2"/>
      <c r="B333" s="2"/>
      <c r="C333" s="2"/>
      <c r="D333" s="2"/>
      <c r="E333" s="4"/>
      <c r="F333" s="4"/>
    </row>
    <row r="334" spans="1:6" ht="12.9" x14ac:dyDescent="0.35">
      <c r="A334" s="2"/>
      <c r="B334" s="2"/>
      <c r="C334" s="2"/>
      <c r="D334" s="2"/>
      <c r="E334" s="4"/>
      <c r="F334" s="4"/>
    </row>
    <row r="335" spans="1:6" ht="12.9" x14ac:dyDescent="0.35">
      <c r="A335" s="2"/>
      <c r="B335" s="2"/>
      <c r="C335" s="2"/>
      <c r="D335" s="2"/>
      <c r="E335" s="4"/>
      <c r="F335" s="4"/>
    </row>
    <row r="336" spans="1:6" ht="12.9" x14ac:dyDescent="0.35">
      <c r="A336" s="2"/>
      <c r="B336" s="2"/>
      <c r="C336" s="2"/>
      <c r="D336" s="2"/>
      <c r="E336" s="4"/>
      <c r="F336" s="4"/>
    </row>
    <row r="337" spans="1:6" ht="12.9" x14ac:dyDescent="0.35">
      <c r="A337" s="2"/>
      <c r="B337" s="2"/>
      <c r="C337" s="2"/>
      <c r="D337" s="2"/>
      <c r="E337" s="4"/>
      <c r="F337" s="4"/>
    </row>
    <row r="338" spans="1:6" ht="12.9" x14ac:dyDescent="0.35">
      <c r="A338" s="2"/>
      <c r="B338" s="2"/>
      <c r="C338" s="2"/>
      <c r="D338" s="2"/>
      <c r="E338" s="4"/>
      <c r="F338" s="4"/>
    </row>
    <row r="339" spans="1:6" ht="12.9" x14ac:dyDescent="0.35">
      <c r="A339" s="2"/>
      <c r="B339" s="2"/>
      <c r="C339" s="2"/>
      <c r="D339" s="2"/>
      <c r="E339" s="4"/>
      <c r="F339" s="4"/>
    </row>
    <row r="340" spans="1:6" ht="12.9" x14ac:dyDescent="0.35">
      <c r="A340" s="2"/>
      <c r="B340" s="2"/>
      <c r="C340" s="2"/>
      <c r="D340" s="2"/>
      <c r="E340" s="4"/>
      <c r="F340" s="4"/>
    </row>
    <row r="341" spans="1:6" ht="12.9" x14ac:dyDescent="0.35">
      <c r="A341" s="2"/>
      <c r="B341" s="2"/>
      <c r="C341" s="2"/>
      <c r="D341" s="2"/>
      <c r="E341" s="4"/>
      <c r="F341" s="4"/>
    </row>
    <row r="342" spans="1:6" ht="12.9" x14ac:dyDescent="0.35">
      <c r="A342" s="2"/>
      <c r="B342" s="2"/>
      <c r="C342" s="2"/>
      <c r="D342" s="2"/>
      <c r="E342" s="4"/>
      <c r="F342" s="4"/>
    </row>
    <row r="343" spans="1:6" ht="12.9" x14ac:dyDescent="0.35">
      <c r="A343" s="2"/>
      <c r="B343" s="2"/>
      <c r="C343" s="2"/>
      <c r="D343" s="2"/>
      <c r="E343" s="4"/>
      <c r="F343" s="4"/>
    </row>
    <row r="344" spans="1:6" ht="12.9" x14ac:dyDescent="0.35">
      <c r="A344" s="2"/>
      <c r="B344" s="2"/>
      <c r="C344" s="2"/>
      <c r="D344" s="2"/>
      <c r="E344" s="4"/>
      <c r="F344" s="4"/>
    </row>
    <row r="345" spans="1:6" ht="12.9" x14ac:dyDescent="0.35">
      <c r="A345" s="2"/>
      <c r="B345" s="2"/>
      <c r="C345" s="2"/>
      <c r="D345" s="2"/>
      <c r="E345" s="4"/>
      <c r="F345" s="4"/>
    </row>
    <row r="346" spans="1:6" ht="12.9" x14ac:dyDescent="0.35">
      <c r="A346" s="2"/>
      <c r="B346" s="2"/>
      <c r="C346" s="2"/>
      <c r="D346" s="2"/>
      <c r="E346" s="4"/>
      <c r="F346" s="4"/>
    </row>
    <row r="347" spans="1:6" ht="12.9" x14ac:dyDescent="0.35">
      <c r="A347" s="2"/>
      <c r="B347" s="2"/>
      <c r="C347" s="2"/>
      <c r="D347" s="2"/>
      <c r="E347" s="4"/>
      <c r="F347" s="4"/>
    </row>
    <row r="348" spans="1:6" ht="12.9" x14ac:dyDescent="0.35">
      <c r="A348" s="2"/>
      <c r="B348" s="2"/>
      <c r="C348" s="2"/>
      <c r="D348" s="2"/>
      <c r="E348" s="4"/>
      <c r="F348" s="4"/>
    </row>
    <row r="349" spans="1:6" ht="12.9" x14ac:dyDescent="0.35">
      <c r="A349" s="2"/>
      <c r="B349" s="2"/>
      <c r="C349" s="2"/>
      <c r="D349" s="2"/>
      <c r="E349" s="4"/>
      <c r="F349" s="4"/>
    </row>
    <row r="350" spans="1:6" ht="12.9" x14ac:dyDescent="0.35">
      <c r="A350" s="2"/>
      <c r="B350" s="2"/>
      <c r="C350" s="2"/>
      <c r="D350" s="2"/>
      <c r="E350" s="4"/>
      <c r="F350" s="4"/>
    </row>
    <row r="351" spans="1:6" ht="12.9" x14ac:dyDescent="0.35">
      <c r="A351" s="2"/>
      <c r="B351" s="2"/>
      <c r="C351" s="2"/>
      <c r="D351" s="2"/>
      <c r="E351" s="4"/>
      <c r="F351" s="4"/>
    </row>
    <row r="352" spans="1:6" ht="12.9" x14ac:dyDescent="0.35">
      <c r="A352" s="2"/>
      <c r="B352" s="2"/>
      <c r="C352" s="2"/>
      <c r="D352" s="2"/>
      <c r="E352" s="4"/>
      <c r="F352" s="4"/>
    </row>
    <row r="353" spans="1:6" ht="12.9" x14ac:dyDescent="0.35">
      <c r="A353" s="2"/>
      <c r="B353" s="2"/>
      <c r="C353" s="2"/>
      <c r="D353" s="2"/>
      <c r="E353" s="4"/>
      <c r="F353" s="4"/>
    </row>
    <row r="354" spans="1:6" ht="12.9" x14ac:dyDescent="0.35">
      <c r="A354" s="2"/>
      <c r="B354" s="2"/>
      <c r="C354" s="2"/>
      <c r="D354" s="2"/>
      <c r="E354" s="4"/>
      <c r="F354" s="4"/>
    </row>
    <row r="355" spans="1:6" ht="12.9" x14ac:dyDescent="0.35">
      <c r="A355" s="2"/>
      <c r="B355" s="2"/>
      <c r="C355" s="2"/>
      <c r="D355" s="2"/>
      <c r="E355" s="4"/>
      <c r="F355" s="4"/>
    </row>
    <row r="356" spans="1:6" ht="12.9" x14ac:dyDescent="0.35">
      <c r="A356" s="2"/>
      <c r="B356" s="2"/>
      <c r="C356" s="2"/>
      <c r="D356" s="2"/>
      <c r="E356" s="4"/>
      <c r="F356" s="4"/>
    </row>
    <row r="357" spans="1:6" ht="12.9" x14ac:dyDescent="0.35">
      <c r="A357" s="2"/>
      <c r="B357" s="2"/>
      <c r="C357" s="2"/>
      <c r="D357" s="2"/>
      <c r="E357" s="4"/>
      <c r="F357" s="4"/>
    </row>
    <row r="358" spans="1:6" ht="12.9" x14ac:dyDescent="0.35">
      <c r="A358" s="2"/>
      <c r="B358" s="2"/>
      <c r="C358" s="2"/>
      <c r="D358" s="2"/>
      <c r="E358" s="4"/>
      <c r="F358" s="4"/>
    </row>
    <row r="359" spans="1:6" ht="12.9" x14ac:dyDescent="0.35">
      <c r="A359" s="2"/>
      <c r="B359" s="2"/>
      <c r="C359" s="2"/>
      <c r="D359" s="2"/>
      <c r="E359" s="4"/>
      <c r="F359" s="4"/>
    </row>
    <row r="360" spans="1:6" ht="12.9" x14ac:dyDescent="0.35">
      <c r="A360" s="2"/>
      <c r="B360" s="2"/>
      <c r="C360" s="2"/>
      <c r="D360" s="2"/>
      <c r="E360" s="4"/>
      <c r="F360" s="4"/>
    </row>
    <row r="361" spans="1:6" ht="12.9" x14ac:dyDescent="0.35">
      <c r="A361" s="2"/>
      <c r="B361" s="2"/>
      <c r="C361" s="2"/>
      <c r="D361" s="2"/>
      <c r="E361" s="4"/>
      <c r="F361" s="4"/>
    </row>
    <row r="362" spans="1:6" ht="12.9" x14ac:dyDescent="0.35">
      <c r="A362" s="2"/>
      <c r="B362" s="2"/>
      <c r="C362" s="2"/>
      <c r="D362" s="2"/>
      <c r="E362" s="4"/>
      <c r="F362" s="4"/>
    </row>
    <row r="363" spans="1:6" ht="12.9" x14ac:dyDescent="0.35">
      <c r="A363" s="2"/>
      <c r="B363" s="2"/>
      <c r="C363" s="2"/>
      <c r="D363" s="2"/>
      <c r="E363" s="4"/>
      <c r="F363" s="4"/>
    </row>
    <row r="364" spans="1:6" ht="12.9" x14ac:dyDescent="0.35">
      <c r="A364" s="2"/>
      <c r="B364" s="2"/>
      <c r="C364" s="2"/>
      <c r="D364" s="2"/>
      <c r="E364" s="4"/>
      <c r="F364" s="4"/>
    </row>
    <row r="365" spans="1:6" ht="12.9" x14ac:dyDescent="0.35">
      <c r="A365" s="2"/>
      <c r="B365" s="2"/>
      <c r="C365" s="2"/>
      <c r="D365" s="2"/>
      <c r="E365" s="4"/>
      <c r="F365" s="4"/>
    </row>
    <row r="366" spans="1:6" ht="12.9" x14ac:dyDescent="0.35">
      <c r="A366" s="2"/>
      <c r="B366" s="2"/>
      <c r="C366" s="2"/>
      <c r="D366" s="2"/>
      <c r="E366" s="4"/>
      <c r="F366" s="4"/>
    </row>
    <row r="367" spans="1:6" ht="12.9" x14ac:dyDescent="0.35">
      <c r="A367" s="2"/>
      <c r="B367" s="2"/>
      <c r="C367" s="2"/>
      <c r="D367" s="2"/>
      <c r="E367" s="4"/>
      <c r="F367" s="4"/>
    </row>
    <row r="368" spans="1:6" ht="12.9" x14ac:dyDescent="0.35">
      <c r="A368" s="2"/>
      <c r="B368" s="2"/>
      <c r="C368" s="2"/>
      <c r="D368" s="2"/>
      <c r="E368" s="4"/>
      <c r="F368" s="4"/>
    </row>
    <row r="369" spans="1:6" ht="12.9" x14ac:dyDescent="0.35">
      <c r="A369" s="2"/>
      <c r="B369" s="2"/>
      <c r="C369" s="2"/>
      <c r="D369" s="2"/>
      <c r="E369" s="4"/>
      <c r="F369" s="4"/>
    </row>
    <row r="370" spans="1:6" ht="12.9" x14ac:dyDescent="0.35">
      <c r="A370" s="2"/>
      <c r="B370" s="2"/>
      <c r="C370" s="2"/>
      <c r="D370" s="2"/>
      <c r="E370" s="4"/>
      <c r="F370" s="4"/>
    </row>
    <row r="371" spans="1:6" ht="12.9" x14ac:dyDescent="0.35">
      <c r="A371" s="2"/>
      <c r="B371" s="2"/>
      <c r="C371" s="2"/>
      <c r="D371" s="2"/>
      <c r="E371" s="4"/>
      <c r="F371" s="4"/>
    </row>
    <row r="372" spans="1:6" ht="12.9" x14ac:dyDescent="0.35">
      <c r="A372" s="2"/>
      <c r="B372" s="2"/>
      <c r="C372" s="2"/>
      <c r="D372" s="2"/>
      <c r="E372" s="4"/>
      <c r="F372" s="4"/>
    </row>
    <row r="373" spans="1:6" ht="12.9" x14ac:dyDescent="0.35">
      <c r="A373" s="2"/>
      <c r="B373" s="2"/>
      <c r="C373" s="2"/>
      <c r="D373" s="2"/>
      <c r="E373" s="4"/>
      <c r="F373" s="4"/>
    </row>
    <row r="374" spans="1:6" ht="12.9" x14ac:dyDescent="0.35">
      <c r="A374" s="2"/>
      <c r="B374" s="2"/>
      <c r="C374" s="2"/>
      <c r="D374" s="2"/>
      <c r="E374" s="4"/>
      <c r="F374" s="4"/>
    </row>
    <row r="375" spans="1:6" ht="12.9" x14ac:dyDescent="0.35">
      <c r="A375" s="2"/>
      <c r="B375" s="2"/>
      <c r="C375" s="2"/>
      <c r="D375" s="2"/>
      <c r="E375" s="4"/>
      <c r="F375" s="4"/>
    </row>
    <row r="376" spans="1:6" ht="12.9" x14ac:dyDescent="0.35">
      <c r="A376" s="2"/>
      <c r="B376" s="2"/>
      <c r="C376" s="2"/>
      <c r="D376" s="2"/>
      <c r="E376" s="4"/>
      <c r="F376" s="4"/>
    </row>
    <row r="377" spans="1:6" ht="12.9" x14ac:dyDescent="0.35">
      <c r="A377" s="2"/>
      <c r="B377" s="2"/>
      <c r="C377" s="2"/>
      <c r="D377" s="2"/>
      <c r="E377" s="4"/>
      <c r="F377" s="4"/>
    </row>
    <row r="378" spans="1:6" ht="12.9" x14ac:dyDescent="0.35">
      <c r="A378" s="2"/>
      <c r="B378" s="2"/>
      <c r="C378" s="2"/>
      <c r="D378" s="2"/>
      <c r="E378" s="4"/>
      <c r="F378" s="4"/>
    </row>
    <row r="379" spans="1:6" ht="12.9" x14ac:dyDescent="0.35">
      <c r="A379" s="2"/>
      <c r="B379" s="2"/>
      <c r="C379" s="2"/>
      <c r="D379" s="2"/>
      <c r="E379" s="4"/>
      <c r="F379" s="4"/>
    </row>
    <row r="380" spans="1:6" ht="12.9" x14ac:dyDescent="0.35">
      <c r="A380" s="2"/>
      <c r="B380" s="2"/>
      <c r="C380" s="2"/>
      <c r="D380" s="2"/>
      <c r="E380" s="4"/>
      <c r="F380" s="4"/>
    </row>
    <row r="381" spans="1:6" ht="12.9" x14ac:dyDescent="0.35">
      <c r="A381" s="2"/>
      <c r="B381" s="2"/>
      <c r="C381" s="2"/>
      <c r="D381" s="2"/>
      <c r="E381" s="4"/>
      <c r="F381" s="4"/>
    </row>
    <row r="382" spans="1:6" ht="12.9" x14ac:dyDescent="0.35">
      <c r="A382" s="2"/>
      <c r="B382" s="2"/>
      <c r="C382" s="2"/>
      <c r="D382" s="2"/>
      <c r="E382" s="4"/>
      <c r="F382" s="4"/>
    </row>
    <row r="383" spans="1:6" ht="12.9" x14ac:dyDescent="0.35">
      <c r="A383" s="2"/>
      <c r="B383" s="2"/>
      <c r="C383" s="2"/>
      <c r="D383" s="2"/>
      <c r="E383" s="4"/>
      <c r="F383" s="4"/>
    </row>
    <row r="384" spans="1:6" ht="12.9" x14ac:dyDescent="0.35">
      <c r="A384" s="2"/>
      <c r="B384" s="2"/>
      <c r="C384" s="2"/>
      <c r="D384" s="2"/>
      <c r="E384" s="4"/>
      <c r="F384" s="4"/>
    </row>
    <row r="385" spans="1:6" ht="12.9" x14ac:dyDescent="0.35">
      <c r="A385" s="2"/>
      <c r="B385" s="2"/>
      <c r="C385" s="2"/>
      <c r="D385" s="2"/>
      <c r="E385" s="4"/>
      <c r="F385" s="4"/>
    </row>
    <row r="386" spans="1:6" ht="12.9" x14ac:dyDescent="0.35">
      <c r="A386" s="2"/>
      <c r="B386" s="2"/>
      <c r="C386" s="2"/>
      <c r="D386" s="2"/>
      <c r="E386" s="4"/>
      <c r="F386" s="4"/>
    </row>
    <row r="387" spans="1:6" ht="12.9" x14ac:dyDescent="0.35">
      <c r="A387" s="2"/>
      <c r="B387" s="2"/>
      <c r="C387" s="2"/>
      <c r="D387" s="2"/>
      <c r="E387" s="4"/>
      <c r="F387" s="4"/>
    </row>
    <row r="388" spans="1:6" ht="12.9" x14ac:dyDescent="0.35">
      <c r="A388" s="2"/>
      <c r="B388" s="2"/>
      <c r="C388" s="2"/>
      <c r="D388" s="2"/>
      <c r="E388" s="4"/>
      <c r="F388" s="4"/>
    </row>
    <row r="389" spans="1:6" ht="12.9" x14ac:dyDescent="0.35">
      <c r="A389" s="2"/>
      <c r="B389" s="2"/>
      <c r="C389" s="2"/>
      <c r="D389" s="2"/>
      <c r="E389" s="4"/>
      <c r="F389" s="4"/>
    </row>
    <row r="390" spans="1:6" ht="12.9" x14ac:dyDescent="0.35">
      <c r="A390" s="2"/>
      <c r="B390" s="2"/>
      <c r="C390" s="2"/>
      <c r="D390" s="2"/>
      <c r="E390" s="4"/>
      <c r="F390" s="4"/>
    </row>
    <row r="391" spans="1:6" ht="12.9" x14ac:dyDescent="0.35">
      <c r="A391" s="2"/>
      <c r="B391" s="2"/>
      <c r="C391" s="2"/>
      <c r="D391" s="2"/>
      <c r="E391" s="4"/>
      <c r="F391" s="4"/>
    </row>
    <row r="392" spans="1:6" ht="12.9" x14ac:dyDescent="0.35">
      <c r="A392" s="2"/>
      <c r="B392" s="2"/>
      <c r="C392" s="2"/>
      <c r="D392" s="2"/>
      <c r="E392" s="4"/>
      <c r="F392" s="4"/>
    </row>
    <row r="393" spans="1:6" ht="12.9" x14ac:dyDescent="0.35">
      <c r="A393" s="2"/>
      <c r="B393" s="2"/>
      <c r="C393" s="2"/>
      <c r="D393" s="2"/>
      <c r="E393" s="4"/>
      <c r="F393" s="4"/>
    </row>
    <row r="394" spans="1:6" ht="12.9" x14ac:dyDescent="0.35">
      <c r="A394" s="2"/>
      <c r="B394" s="2"/>
      <c r="C394" s="2"/>
      <c r="D394" s="2"/>
      <c r="E394" s="4"/>
      <c r="F394" s="4"/>
    </row>
    <row r="395" spans="1:6" ht="12.9" x14ac:dyDescent="0.35">
      <c r="A395" s="2"/>
      <c r="B395" s="2"/>
      <c r="C395" s="2"/>
      <c r="D395" s="2"/>
      <c r="E395" s="4"/>
      <c r="F395" s="4"/>
    </row>
    <row r="396" spans="1:6" ht="12.9" x14ac:dyDescent="0.35">
      <c r="A396" s="2"/>
      <c r="B396" s="2"/>
      <c r="C396" s="2"/>
      <c r="D396" s="2"/>
      <c r="E396" s="4"/>
      <c r="F396" s="4"/>
    </row>
    <row r="397" spans="1:6" ht="12.9" x14ac:dyDescent="0.35">
      <c r="A397" s="2"/>
      <c r="B397" s="2"/>
      <c r="C397" s="2"/>
      <c r="D397" s="2"/>
      <c r="E397" s="4"/>
      <c r="F397" s="4"/>
    </row>
    <row r="398" spans="1:6" ht="12.9" x14ac:dyDescent="0.35">
      <c r="A398" s="2"/>
      <c r="B398" s="2"/>
      <c r="C398" s="2"/>
      <c r="D398" s="2"/>
      <c r="E398" s="4"/>
      <c r="F398" s="4"/>
    </row>
    <row r="399" spans="1:6" ht="12.9" x14ac:dyDescent="0.35">
      <c r="A399" s="2"/>
      <c r="B399" s="2"/>
      <c r="C399" s="2"/>
      <c r="D399" s="2"/>
      <c r="E399" s="4"/>
      <c r="F399" s="4"/>
    </row>
    <row r="400" spans="1:6" ht="12.9" x14ac:dyDescent="0.35">
      <c r="A400" s="2"/>
      <c r="B400" s="2"/>
      <c r="C400" s="2"/>
      <c r="D400" s="2"/>
      <c r="E400" s="4"/>
      <c r="F400" s="4"/>
    </row>
    <row r="401" spans="1:6" ht="12.9" x14ac:dyDescent="0.35">
      <c r="A401" s="2"/>
      <c r="B401" s="2"/>
      <c r="C401" s="2"/>
      <c r="D401" s="2"/>
      <c r="E401" s="4"/>
      <c r="F401" s="4"/>
    </row>
    <row r="402" spans="1:6" ht="12.9" x14ac:dyDescent="0.35">
      <c r="A402" s="2"/>
      <c r="B402" s="2"/>
      <c r="C402" s="2"/>
      <c r="D402" s="2"/>
      <c r="E402" s="4"/>
      <c r="F402" s="4"/>
    </row>
    <row r="403" spans="1:6" ht="12.9" x14ac:dyDescent="0.35">
      <c r="A403" s="2"/>
      <c r="B403" s="2"/>
      <c r="C403" s="2"/>
      <c r="D403" s="2"/>
      <c r="E403" s="4"/>
      <c r="F403" s="4"/>
    </row>
    <row r="404" spans="1:6" ht="12.9" x14ac:dyDescent="0.35">
      <c r="A404" s="2"/>
      <c r="B404" s="2"/>
      <c r="C404" s="2"/>
      <c r="D404" s="2"/>
      <c r="E404" s="4"/>
      <c r="F404" s="4"/>
    </row>
    <row r="405" spans="1:6" ht="12.9" x14ac:dyDescent="0.35">
      <c r="A405" s="2"/>
      <c r="B405" s="2"/>
      <c r="C405" s="2"/>
      <c r="D405" s="2"/>
      <c r="E405" s="4"/>
      <c r="F405" s="4"/>
    </row>
    <row r="406" spans="1:6" ht="12.9" x14ac:dyDescent="0.35">
      <c r="A406" s="2"/>
      <c r="B406" s="2"/>
      <c r="C406" s="2"/>
      <c r="D406" s="2"/>
      <c r="E406" s="4"/>
      <c r="F406" s="4"/>
    </row>
    <row r="407" spans="1:6" ht="12.9" x14ac:dyDescent="0.35">
      <c r="A407" s="2"/>
      <c r="B407" s="2"/>
      <c r="C407" s="2"/>
      <c r="D407" s="2"/>
      <c r="E407" s="4"/>
      <c r="F407" s="4"/>
    </row>
    <row r="408" spans="1:6" ht="12.9" x14ac:dyDescent="0.35">
      <c r="A408" s="2"/>
      <c r="B408" s="2"/>
      <c r="C408" s="2"/>
      <c r="D408" s="2"/>
      <c r="E408" s="4"/>
      <c r="F408" s="4"/>
    </row>
    <row r="409" spans="1:6" ht="12.9" x14ac:dyDescent="0.35">
      <c r="A409" s="2"/>
      <c r="B409" s="2"/>
      <c r="C409" s="2"/>
      <c r="D409" s="2"/>
      <c r="E409" s="4"/>
      <c r="F409" s="4"/>
    </row>
    <row r="410" spans="1:6" ht="12.9" x14ac:dyDescent="0.35">
      <c r="A410" s="2"/>
      <c r="B410" s="2"/>
      <c r="C410" s="2"/>
      <c r="D410" s="2"/>
      <c r="E410" s="4"/>
      <c r="F410" s="4"/>
    </row>
    <row r="411" spans="1:6" ht="12.9" x14ac:dyDescent="0.35">
      <c r="A411" s="2"/>
      <c r="B411" s="2"/>
      <c r="C411" s="2"/>
      <c r="D411" s="2"/>
      <c r="E411" s="4"/>
      <c r="F411" s="4"/>
    </row>
    <row r="412" spans="1:6" ht="12.9" x14ac:dyDescent="0.35">
      <c r="A412" s="2"/>
      <c r="B412" s="2"/>
      <c r="C412" s="2"/>
      <c r="D412" s="2"/>
      <c r="E412" s="4"/>
      <c r="F412" s="4"/>
    </row>
    <row r="413" spans="1:6" ht="12.9" x14ac:dyDescent="0.35">
      <c r="A413" s="2"/>
      <c r="B413" s="2"/>
      <c r="C413" s="2"/>
      <c r="D413" s="2"/>
      <c r="E413" s="4"/>
      <c r="F413" s="4"/>
    </row>
    <row r="414" spans="1:6" ht="12.9" x14ac:dyDescent="0.35">
      <c r="A414" s="2"/>
      <c r="B414" s="2"/>
      <c r="C414" s="2"/>
      <c r="D414" s="2"/>
      <c r="E414" s="4"/>
      <c r="F414" s="4"/>
    </row>
    <row r="415" spans="1:6" ht="12.9" x14ac:dyDescent="0.35">
      <c r="A415" s="2"/>
      <c r="B415" s="2"/>
      <c r="C415" s="2"/>
      <c r="D415" s="2"/>
      <c r="E415" s="4"/>
      <c r="F415" s="4"/>
    </row>
    <row r="416" spans="1:6" ht="12.9" x14ac:dyDescent="0.35">
      <c r="A416" s="2"/>
      <c r="B416" s="2"/>
      <c r="C416" s="2"/>
      <c r="D416" s="2"/>
      <c r="E416" s="4"/>
      <c r="F416" s="4"/>
    </row>
    <row r="417" spans="1:6" ht="12.9" x14ac:dyDescent="0.35">
      <c r="A417" s="2"/>
      <c r="B417" s="2"/>
      <c r="C417" s="2"/>
      <c r="D417" s="2"/>
      <c r="E417" s="4"/>
      <c r="F417" s="4"/>
    </row>
    <row r="418" spans="1:6" ht="12.9" x14ac:dyDescent="0.35">
      <c r="A418" s="2"/>
      <c r="B418" s="2"/>
      <c r="C418" s="2"/>
      <c r="D418" s="2"/>
      <c r="E418" s="4"/>
      <c r="F418" s="4"/>
    </row>
    <row r="419" spans="1:6" ht="12.9" x14ac:dyDescent="0.35">
      <c r="A419" s="2"/>
      <c r="B419" s="2"/>
      <c r="C419" s="2"/>
      <c r="D419" s="2"/>
      <c r="E419" s="4"/>
      <c r="F419" s="4"/>
    </row>
    <row r="420" spans="1:6" ht="12.9" x14ac:dyDescent="0.35">
      <c r="A420" s="2"/>
      <c r="B420" s="2"/>
      <c r="C420" s="2"/>
      <c r="D420" s="2"/>
      <c r="E420" s="4"/>
      <c r="F420" s="4"/>
    </row>
    <row r="421" spans="1:6" ht="12.9" x14ac:dyDescent="0.35">
      <c r="A421" s="2"/>
      <c r="B421" s="2"/>
      <c r="C421" s="2"/>
      <c r="D421" s="2"/>
      <c r="E421" s="4"/>
      <c r="F421" s="4"/>
    </row>
    <row r="422" spans="1:6" ht="12.9" x14ac:dyDescent="0.35">
      <c r="A422" s="2"/>
      <c r="B422" s="2"/>
      <c r="C422" s="2"/>
      <c r="D422" s="2"/>
      <c r="E422" s="4"/>
      <c r="F422" s="4"/>
    </row>
    <row r="423" spans="1:6" ht="12.9" x14ac:dyDescent="0.35">
      <c r="A423" s="2"/>
      <c r="B423" s="2"/>
      <c r="C423" s="2"/>
      <c r="D423" s="2"/>
      <c r="E423" s="4"/>
      <c r="F423" s="4"/>
    </row>
    <row r="424" spans="1:6" ht="12.9" x14ac:dyDescent="0.35">
      <c r="A424" s="2"/>
      <c r="B424" s="2"/>
      <c r="C424" s="2"/>
      <c r="D424" s="2"/>
      <c r="E424" s="4"/>
      <c r="F424" s="4"/>
    </row>
    <row r="425" spans="1:6" ht="12.9" x14ac:dyDescent="0.35">
      <c r="A425" s="2"/>
      <c r="B425" s="2"/>
      <c r="C425" s="2"/>
      <c r="D425" s="2"/>
      <c r="E425" s="4"/>
      <c r="F425" s="4"/>
    </row>
    <row r="426" spans="1:6" ht="12.9" x14ac:dyDescent="0.35">
      <c r="A426" s="2"/>
      <c r="B426" s="2"/>
      <c r="C426" s="2"/>
      <c r="D426" s="2"/>
      <c r="E426" s="4"/>
      <c r="F426" s="4"/>
    </row>
    <row r="427" spans="1:6" ht="12.9" x14ac:dyDescent="0.35">
      <c r="A427" s="2"/>
      <c r="B427" s="2"/>
      <c r="C427" s="2"/>
      <c r="D427" s="2"/>
      <c r="E427" s="4"/>
      <c r="F427" s="4"/>
    </row>
    <row r="428" spans="1:6" ht="12.9" x14ac:dyDescent="0.35">
      <c r="A428" s="2"/>
      <c r="B428" s="2"/>
      <c r="C428" s="2"/>
      <c r="D428" s="2"/>
      <c r="E428" s="4"/>
      <c r="F428" s="4"/>
    </row>
    <row r="429" spans="1:6" ht="12.9" x14ac:dyDescent="0.35">
      <c r="A429" s="2"/>
      <c r="B429" s="2"/>
      <c r="C429" s="2"/>
      <c r="D429" s="2"/>
      <c r="E429" s="4"/>
      <c r="F429" s="4"/>
    </row>
    <row r="430" spans="1:6" ht="12.9" x14ac:dyDescent="0.35">
      <c r="A430" s="2"/>
      <c r="B430" s="2"/>
      <c r="C430" s="2"/>
      <c r="D430" s="2"/>
      <c r="E430" s="4"/>
      <c r="F430" s="4"/>
    </row>
    <row r="431" spans="1:6" ht="12.9" x14ac:dyDescent="0.35">
      <c r="A431" s="2"/>
      <c r="B431" s="2"/>
      <c r="C431" s="2"/>
      <c r="D431" s="2"/>
      <c r="E431" s="4"/>
      <c r="F431" s="4"/>
    </row>
    <row r="432" spans="1:6" ht="12.9" x14ac:dyDescent="0.35">
      <c r="A432" s="2"/>
      <c r="B432" s="2"/>
      <c r="C432" s="2"/>
      <c r="D432" s="2"/>
      <c r="E432" s="4"/>
      <c r="F432" s="4"/>
    </row>
    <row r="433" spans="1:6" ht="12.9" x14ac:dyDescent="0.35">
      <c r="A433" s="2"/>
      <c r="B433" s="2"/>
      <c r="C433" s="2"/>
      <c r="D433" s="2"/>
      <c r="E433" s="4"/>
      <c r="F433" s="4"/>
    </row>
    <row r="434" spans="1:6" ht="12.9" x14ac:dyDescent="0.35">
      <c r="A434" s="2"/>
      <c r="B434" s="2"/>
      <c r="C434" s="2"/>
      <c r="D434" s="2"/>
      <c r="E434" s="4"/>
      <c r="F434" s="4"/>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9A28-7070-4627-BDB4-9E08CF7EF49F}">
  <sheetPr codeName="Sheet5">
    <tabColor theme="7" tint="0.79998168889431442"/>
  </sheetPr>
  <dimension ref="A1:R70"/>
  <sheetViews>
    <sheetView showGridLines="0" zoomScaleNormal="100" workbookViewId="0">
      <pane ySplit="7" topLeftCell="A35" activePane="bottomLeft" state="frozen"/>
      <selection activeCell="K14" sqref="K14"/>
      <selection pane="bottomLeft" activeCell="I42" sqref="I42"/>
    </sheetView>
  </sheetViews>
  <sheetFormatPr defaultRowHeight="12.75" customHeight="1" x14ac:dyDescent="0.35"/>
  <cols>
    <col min="1" max="1" width="1.9140625" customWidth="1"/>
    <col min="2" max="2" width="14.33203125" customWidth="1"/>
    <col min="3" max="3" width="54.6640625" customWidth="1"/>
    <col min="4" max="4" width="14.58203125" customWidth="1"/>
    <col min="5" max="5" width="29.58203125" customWidth="1"/>
    <col min="6" max="6" width="14.58203125" customWidth="1"/>
    <col min="7" max="7" width="10.08203125" customWidth="1"/>
    <col min="8" max="8" width="11.58203125" customWidth="1"/>
    <col min="9" max="9" width="30.08203125" customWidth="1"/>
    <col min="10" max="10" width="18.6640625" customWidth="1"/>
    <col min="11" max="11" width="7.33203125" customWidth="1"/>
    <col min="12" max="14" width="8.9140625" customWidth="1"/>
    <col min="15" max="15" width="1.6640625" customWidth="1"/>
    <col min="16" max="16" width="7.33203125" style="1" customWidth="1"/>
    <col min="17" max="17" width="8.58203125" style="1" customWidth="1"/>
    <col min="18" max="18" width="11.6640625" style="1" customWidth="1"/>
    <col min="19" max="19" width="8.9140625" customWidth="1"/>
    <col min="20" max="20" width="8.08203125" customWidth="1"/>
  </cols>
  <sheetData>
    <row r="1" spans="1:18" ht="12.9" x14ac:dyDescent="0.35">
      <c r="A1" s="2"/>
      <c r="B1" s="2" t="str">
        <f t="array" ref="B1:K1">""</f>
        <v/>
      </c>
      <c r="C1" s="2" t="str">
        <v/>
      </c>
      <c r="D1" s="2" t="str">
        <v/>
      </c>
      <c r="E1" s="2" t="str">
        <v/>
      </c>
      <c r="F1" s="2" t="str">
        <v/>
      </c>
      <c r="G1" s="2" t="str">
        <v/>
      </c>
      <c r="H1" s="2" t="str">
        <v/>
      </c>
      <c r="I1" s="2" t="str">
        <v/>
      </c>
      <c r="J1" s="2" t="str">
        <v/>
      </c>
      <c r="K1" s="2" t="str">
        <v/>
      </c>
      <c r="L1" s="4"/>
      <c r="M1" s="4"/>
      <c r="N1" s="4"/>
      <c r="O1" s="4"/>
      <c r="P1" s="4"/>
      <c r="Q1" s="4"/>
      <c r="R1" s="4"/>
    </row>
    <row r="2" spans="1:18" ht="14.05" customHeight="1" x14ac:dyDescent="0.35">
      <c r="A2" s="2"/>
      <c r="B2" s="8" t="s">
        <v>95</v>
      </c>
      <c r="C2" s="2"/>
      <c r="D2" s="2"/>
      <c r="E2" s="2"/>
      <c r="F2" s="2"/>
      <c r="G2" s="2"/>
      <c r="H2" s="2"/>
      <c r="I2" s="2"/>
      <c r="J2" s="2"/>
      <c r="K2" s="2"/>
      <c r="L2" s="4"/>
      <c r="M2" s="4"/>
      <c r="N2" s="4"/>
      <c r="O2" s="4"/>
      <c r="P2" s="4"/>
      <c r="Q2" s="4"/>
      <c r="R2" s="4"/>
    </row>
    <row r="3" spans="1:18" ht="14.05" customHeight="1" x14ac:dyDescent="0.35">
      <c r="A3" s="2"/>
      <c r="B3" s="2" t="s">
        <v>96</v>
      </c>
      <c r="C3" s="2"/>
      <c r="D3" s="2"/>
      <c r="E3" s="2"/>
      <c r="F3" s="2"/>
      <c r="G3" s="2"/>
      <c r="H3" s="2"/>
      <c r="I3" s="2"/>
      <c r="J3" s="2"/>
      <c r="K3" s="2"/>
      <c r="L3" s="2"/>
      <c r="M3" s="2"/>
      <c r="N3" s="4"/>
      <c r="O3" s="4"/>
      <c r="P3" s="4"/>
      <c r="Q3" s="4"/>
      <c r="R3" s="4"/>
    </row>
    <row r="4" spans="1:18" ht="14.05" customHeight="1" x14ac:dyDescent="0.35">
      <c r="A4" s="2"/>
      <c r="B4" s="2" t="s">
        <v>97</v>
      </c>
      <c r="C4" s="2"/>
      <c r="D4" s="2"/>
      <c r="E4" s="2"/>
      <c r="F4" s="2"/>
      <c r="G4" s="2"/>
      <c r="H4" s="2"/>
      <c r="I4" s="2"/>
      <c r="J4" s="2"/>
      <c r="K4" s="2"/>
      <c r="L4" s="4"/>
      <c r="M4" s="4"/>
      <c r="N4" s="4"/>
      <c r="O4" s="4"/>
      <c r="P4" s="4"/>
      <c r="Q4" s="4"/>
      <c r="R4" s="4"/>
    </row>
    <row r="5" spans="1:18" ht="14.05" customHeight="1" x14ac:dyDescent="0.35">
      <c r="A5" s="2"/>
      <c r="B5" s="2"/>
      <c r="C5" s="2"/>
      <c r="D5" s="2"/>
      <c r="E5" s="2"/>
      <c r="F5" s="2"/>
      <c r="G5" s="2"/>
      <c r="H5" s="2"/>
      <c r="I5" s="2"/>
      <c r="J5" s="2"/>
      <c r="K5" s="2"/>
      <c r="L5" s="4"/>
      <c r="M5" s="4"/>
      <c r="N5" s="4"/>
      <c r="O5" s="4"/>
      <c r="P5" s="4"/>
      <c r="Q5" s="4"/>
      <c r="R5" s="4"/>
    </row>
    <row r="6" spans="1:18" ht="14.05" customHeight="1" x14ac:dyDescent="0.35">
      <c r="A6" s="2"/>
      <c r="B6" s="2"/>
      <c r="C6" s="2"/>
      <c r="D6" s="2" t="s">
        <v>23</v>
      </c>
      <c r="E6" s="2" t="s">
        <v>23</v>
      </c>
      <c r="F6" s="2" t="s">
        <v>23</v>
      </c>
      <c r="G6" s="2" t="s">
        <v>23</v>
      </c>
      <c r="H6" s="2" t="s">
        <v>23</v>
      </c>
      <c r="I6" s="2"/>
      <c r="J6" s="2"/>
      <c r="K6" s="2"/>
      <c r="L6" s="4">
        <f>MAX(_xlfn.ANCHORARRAY(L8))</f>
        <v>0</v>
      </c>
      <c r="M6" s="4">
        <f>MAX(_xlfn.ANCHORARRAY(M8))</f>
        <v>0</v>
      </c>
      <c r="N6" s="4"/>
      <c r="O6" s="4"/>
      <c r="P6" s="4"/>
      <c r="Q6" s="4"/>
      <c r="R6" s="4"/>
    </row>
    <row r="7" spans="1:18" ht="12.9" x14ac:dyDescent="0.35">
      <c r="A7" s="2" t="s">
        <v>8</v>
      </c>
      <c r="B7" s="2" t="s">
        <v>98</v>
      </c>
      <c r="C7" s="2" t="s">
        <v>99</v>
      </c>
      <c r="D7" s="2" t="s">
        <v>24</v>
      </c>
      <c r="E7" s="2" t="s">
        <v>93</v>
      </c>
      <c r="F7" s="2" t="s">
        <v>100</v>
      </c>
      <c r="G7" s="2" t="s">
        <v>101</v>
      </c>
      <c r="H7" s="2" t="s">
        <v>102</v>
      </c>
      <c r="I7" s="2" t="s">
        <v>11</v>
      </c>
      <c r="J7" s="2" t="s">
        <v>69</v>
      </c>
      <c r="K7" s="2" t="s">
        <v>9</v>
      </c>
      <c r="L7" s="10" t="s">
        <v>12</v>
      </c>
      <c r="M7" s="10" t="s">
        <v>13</v>
      </c>
      <c r="N7" s="10" t="s">
        <v>14</v>
      </c>
      <c r="O7" s="4" t="str" cm="1">
        <f t="array" ref="O7:O70">_xlfn.LET(_xlpm.a,{"*"},
_xlpm.b,_xlfn.ANCHORARRAY(N8),
_xlpm.c,ROWS(_xlpm.a),_xlpm.d,ROWS(_xlpm.b),_xlpm.e,_xlpm.c+_xlpm.d,IF(_xlfn.SEQUENCE(_xlpm.e)&lt;=_xlpm.c,INDEX(_xlpm.a,_xlfn.SEQUENCE(_xlpm.c),{1}),INDEX(_xlpm.b,_xlfn.SEQUENCE(_xlpm.e)-_xlpm.c,{1})))</f>
        <v>*</v>
      </c>
      <c r="P7" s="4" t="s">
        <v>103</v>
      </c>
      <c r="Q7" s="10" t="s">
        <v>104</v>
      </c>
      <c r="R7" s="10" t="s">
        <v>105</v>
      </c>
    </row>
    <row r="8" spans="1:18" ht="12.9" x14ac:dyDescent="0.35">
      <c r="A8" s="2"/>
      <c r="B8" s="7" t="s">
        <v>106</v>
      </c>
      <c r="C8" s="7" t="s">
        <v>107</v>
      </c>
      <c r="D8" s="7" t="s">
        <v>27</v>
      </c>
      <c r="E8" s="7" t="s">
        <v>28</v>
      </c>
      <c r="F8" s="7" t="s">
        <v>70</v>
      </c>
      <c r="G8" s="7"/>
      <c r="H8" s="7"/>
      <c r="I8" s="7"/>
      <c r="J8" s="2" t="str">
        <f>_xlfn.XLOOKUP(L_CC[[#This Row],[PC center]],L_PC[Profit center],L_PC[PC name])</f>
        <v>Quản lý chung</v>
      </c>
      <c r="K8" s="2" t="str">
        <f>_xlfn.XLOOKUP(L_CC[[#This Row],[Fund center]],L_FC[Fund center],L_FC[Site],"")</f>
        <v>HY</v>
      </c>
      <c r="L8" s="4" cm="1">
        <f t="array" ref="L8:L70">COUNTIFS(L_CC[Cost center],L_CC[Cost center])-1</f>
        <v>0</v>
      </c>
      <c r="M8" s="4" cm="1">
        <f t="array" ref="M8:M70">COUNTIFS(L_CC[Cost center],L_CC[Cost center]&amp;"?*")</f>
        <v>0</v>
      </c>
      <c r="N8" s="4" t="str" cm="1">
        <f t="array" ref="N8:N70">_xlfn._xlws.SORT(L_CC[Cost center])</f>
        <v>ECOMP000</v>
      </c>
      <c r="O8" s="4" t="str">
        <v>ECOMP000</v>
      </c>
      <c r="P8" s="4" t="str" cm="1">
        <f t="array" ref="P8:P70">_xlfn.XLOOKUP(L_CC[Fund center],L_FC[Fund center],L_FC[FC name])</f>
        <v>Quản lý chung</v>
      </c>
      <c r="Q8" s="4" t="str" cm="1">
        <f t="array" ref="Q8:Q70">IF(L_CC[Faculty]&lt;&gt;"",_xlfn.XLOOKUP(L_CC[Faculty],L_FT[Faculty],L_FT[Faculty]),"")</f>
        <v>Quản lý chung</v>
      </c>
      <c r="R8" s="4" t="str" cm="1">
        <f t="array" ref="R8:R70">_xlfn.XLOOKUP(L_CC[FS code],L_FS[FS code],L_FS[FS name],"-")</f>
        <v>-</v>
      </c>
    </row>
    <row r="9" spans="1:18" ht="12.9" x14ac:dyDescent="0.35">
      <c r="A9" s="2"/>
      <c r="B9" s="7" t="s">
        <v>108</v>
      </c>
      <c r="C9" s="7" t="s">
        <v>109</v>
      </c>
      <c r="D9" s="7" t="s">
        <v>29</v>
      </c>
      <c r="E9" s="7" t="s">
        <v>30</v>
      </c>
      <c r="F9" s="7" t="s">
        <v>71</v>
      </c>
      <c r="G9" s="7"/>
      <c r="H9" s="7"/>
      <c r="I9" s="7"/>
      <c r="J9" s="2" t="str">
        <f>_xlfn.XLOOKUP(L_CC[[#This Row],[PC center]],L_PC[Profit center],L_PC[PC name])</f>
        <v>Giám đốc</v>
      </c>
      <c r="K9" s="2" t="str">
        <f>_xlfn.XLOOKUP(L_CC[[#This Row],[Fund center]],L_FC[Fund center],L_FC[Site],"")</f>
        <v>HY</v>
      </c>
      <c r="L9" s="4">
        <v>0</v>
      </c>
      <c r="M9" s="4">
        <v>0</v>
      </c>
      <c r="N9" s="4" t="str">
        <v>ECOPM001</v>
      </c>
      <c r="O9" s="4" t="str">
        <v>ECOPM001</v>
      </c>
      <c r="P9" s="4" t="str">
        <v>Giám đốc</v>
      </c>
      <c r="Q9" s="4" t="str">
        <v>Giám đốc</v>
      </c>
      <c r="R9" s="4" t="str">
        <v>-</v>
      </c>
    </row>
    <row r="10" spans="1:18" ht="12.9" x14ac:dyDescent="0.35">
      <c r="A10" s="2"/>
      <c r="B10" s="7" t="s">
        <v>110</v>
      </c>
      <c r="C10" s="7" t="s">
        <v>111</v>
      </c>
      <c r="D10" s="7" t="s">
        <v>31</v>
      </c>
      <c r="E10" s="7" t="s">
        <v>32</v>
      </c>
      <c r="F10" s="7" t="s">
        <v>72</v>
      </c>
      <c r="G10" s="7"/>
      <c r="H10" s="7"/>
      <c r="I10" s="7"/>
      <c r="J10" s="2" t="str">
        <f>_xlfn.XLOOKUP(L_CC[[#This Row],[PC center]],L_PC[Profit center],L_PC[PC name])</f>
        <v>Kế toán</v>
      </c>
      <c r="K10" s="2" t="str">
        <f>_xlfn.XLOOKUP(L_CC[[#This Row],[Fund center]],L_FC[Fund center],L_FC[Site],"")</f>
        <v>HY</v>
      </c>
      <c r="L10" s="4">
        <v>0</v>
      </c>
      <c r="M10" s="4">
        <v>0</v>
      </c>
      <c r="N10" s="4" t="str">
        <v>ECOPM002</v>
      </c>
      <c r="O10" s="4" t="str">
        <v>ECOPM002</v>
      </c>
      <c r="P10" s="4" t="str">
        <v>Kế toán</v>
      </c>
      <c r="Q10" s="4" t="str">
        <v>Kế toán</v>
      </c>
      <c r="R10" s="4" t="str">
        <v>-</v>
      </c>
    </row>
    <row r="11" spans="1:18" ht="12.9" x14ac:dyDescent="0.35">
      <c r="A11" s="2"/>
      <c r="B11" s="7" t="s">
        <v>112</v>
      </c>
      <c r="C11" s="7" t="s">
        <v>113</v>
      </c>
      <c r="D11" s="7" t="s">
        <v>33</v>
      </c>
      <c r="E11" s="7" t="s">
        <v>34</v>
      </c>
      <c r="F11" s="7" t="s">
        <v>73</v>
      </c>
      <c r="G11" s="7"/>
      <c r="H11" s="7"/>
      <c r="I11" s="7"/>
      <c r="J11" s="2" t="str">
        <f>_xlfn.XLOOKUP(L_CC[[#This Row],[PC center]],L_PC[Profit center],L_PC[PC name])</f>
        <v>Quản lý khu vực</v>
      </c>
      <c r="K11" s="2" t="str">
        <f>_xlfn.XLOOKUP(L_CC[[#This Row],[Fund center]],L_FC[Fund center],L_FC[Site],"")</f>
        <v>HY</v>
      </c>
      <c r="L11" s="4">
        <v>0</v>
      </c>
      <c r="M11" s="4">
        <v>0</v>
      </c>
      <c r="N11" s="4" t="str">
        <v>ECOPM003</v>
      </c>
      <c r="O11" s="4" t="str">
        <v>ECOPM003</v>
      </c>
      <c r="P11" s="4" t="str">
        <v>Quản lý khu vực</v>
      </c>
      <c r="Q11" s="4" t="str">
        <v>Quản lý khu vực</v>
      </c>
      <c r="R11" s="4" t="str">
        <v>-</v>
      </c>
    </row>
    <row r="12" spans="1:18" ht="12.9" x14ac:dyDescent="0.35">
      <c r="A12" s="2"/>
      <c r="B12" s="7" t="s">
        <v>114</v>
      </c>
      <c r="C12" s="7" t="s">
        <v>115</v>
      </c>
      <c r="D12" s="7" t="s">
        <v>35</v>
      </c>
      <c r="E12" s="7" t="s">
        <v>36</v>
      </c>
      <c r="F12" s="7" t="s">
        <v>74</v>
      </c>
      <c r="G12" s="7"/>
      <c r="H12" s="7"/>
      <c r="I12" s="7"/>
      <c r="J12" s="2" t="str">
        <f>_xlfn.XLOOKUP(L_CC[[#This Row],[PC center]],L_PC[Profit center],L_PC[PC name])</f>
        <v>Kỹ thuật bảo trì</v>
      </c>
      <c r="K12" s="2" t="str">
        <f>_xlfn.XLOOKUP(L_CC[[#This Row],[Fund center]],L_FC[Fund center],L_FC[Site],"")</f>
        <v>HY</v>
      </c>
      <c r="L12" s="4">
        <v>0</v>
      </c>
      <c r="M12" s="4">
        <v>0</v>
      </c>
      <c r="N12" s="4" t="str">
        <v>ECOPM004</v>
      </c>
      <c r="O12" s="4" t="str">
        <v>ECOPM004</v>
      </c>
      <c r="P12" s="4" t="str">
        <v>Kỹ thuật bảo trì</v>
      </c>
      <c r="Q12" s="4" t="str">
        <v>Kỹ thuật bảo trì</v>
      </c>
      <c r="R12" s="4" t="str">
        <v>-</v>
      </c>
    </row>
    <row r="13" spans="1:18" ht="12.9" x14ac:dyDescent="0.35">
      <c r="A13" s="2"/>
      <c r="B13" s="7" t="s">
        <v>116</v>
      </c>
      <c r="C13" s="7" t="s">
        <v>117</v>
      </c>
      <c r="D13" s="7" t="s">
        <v>37</v>
      </c>
      <c r="E13" s="7" t="s">
        <v>38</v>
      </c>
      <c r="F13" s="7" t="s">
        <v>75</v>
      </c>
      <c r="G13" s="7"/>
      <c r="H13" s="7"/>
      <c r="I13" s="7"/>
      <c r="J13" s="2" t="str">
        <f>_xlfn.XLOOKUP(L_CC[[#This Row],[PC center]],L_PC[Profit center],L_PC[PC name])</f>
        <v>An ninh bảo vệ</v>
      </c>
      <c r="K13" s="2" t="str">
        <f>_xlfn.XLOOKUP(L_CC[[#This Row],[Fund center]],L_FC[Fund center],L_FC[Site],"")</f>
        <v>HY</v>
      </c>
      <c r="L13" s="4">
        <v>0</v>
      </c>
      <c r="M13" s="4">
        <v>0</v>
      </c>
      <c r="N13" s="4" t="str">
        <v>ECOPM005</v>
      </c>
      <c r="O13" s="4" t="str">
        <v>ECOPM005</v>
      </c>
      <c r="P13" s="4" t="str">
        <v>An ninh bảo vệ</v>
      </c>
      <c r="Q13" s="4" t="str">
        <v>An ninh bảo vệ</v>
      </c>
      <c r="R13" s="4" t="str">
        <v>-</v>
      </c>
    </row>
    <row r="14" spans="1:18" ht="12.9" x14ac:dyDescent="0.35">
      <c r="A14" s="2"/>
      <c r="B14" s="7" t="s">
        <v>118</v>
      </c>
      <c r="C14" s="7" t="s">
        <v>119</v>
      </c>
      <c r="D14" s="7" t="s">
        <v>39</v>
      </c>
      <c r="E14" s="7" t="s">
        <v>40</v>
      </c>
      <c r="F14" s="7" t="s">
        <v>76</v>
      </c>
      <c r="G14" s="7"/>
      <c r="H14" s="7"/>
      <c r="I14" s="7"/>
      <c r="J14" s="2" t="str">
        <f>_xlfn.XLOOKUP(L_CC[[#This Row],[PC center]],L_PC[Profit center],L_PC[PC name])</f>
        <v>Vệ sinh/Môi trường</v>
      </c>
      <c r="K14" s="2" t="str">
        <f>_xlfn.XLOOKUP(L_CC[[#This Row],[Fund center]],L_FC[Fund center],L_FC[Site],"")</f>
        <v>HY</v>
      </c>
      <c r="L14" s="4">
        <v>0</v>
      </c>
      <c r="M14" s="4">
        <v>0</v>
      </c>
      <c r="N14" s="4" t="str">
        <v>ECOPM006</v>
      </c>
      <c r="O14" s="4" t="str">
        <v>ECOPM006</v>
      </c>
      <c r="P14" s="4" t="str">
        <v>Vệ sinh/Môi trường</v>
      </c>
      <c r="Q14" s="4" t="str">
        <v>Vệ sinh/Môi trường</v>
      </c>
      <c r="R14" s="4" t="str">
        <v>-</v>
      </c>
    </row>
    <row r="15" spans="1:18" ht="12.9" x14ac:dyDescent="0.35">
      <c r="A15" s="2"/>
      <c r="B15" s="7" t="s">
        <v>120</v>
      </c>
      <c r="C15" s="7" t="s">
        <v>121</v>
      </c>
      <c r="D15" s="7" t="s">
        <v>41</v>
      </c>
      <c r="E15" s="7" t="s">
        <v>42</v>
      </c>
      <c r="F15" s="7" t="s">
        <v>77</v>
      </c>
      <c r="G15" s="7"/>
      <c r="H15" s="7"/>
      <c r="I15" s="7"/>
      <c r="J15" s="2" t="str">
        <f>_xlfn.XLOOKUP(L_CC[[#This Row],[PC center]],L_PC[Profit center],L_PC[PC name])</f>
        <v>Tiện ích, CLB</v>
      </c>
      <c r="K15" s="2" t="str">
        <f>_xlfn.XLOOKUP(L_CC[[#This Row],[Fund center]],L_FC[Fund center],L_FC[Site],"")</f>
        <v>HY</v>
      </c>
      <c r="L15" s="4">
        <v>0</v>
      </c>
      <c r="M15" s="4">
        <v>0</v>
      </c>
      <c r="N15" s="4" t="str">
        <v>ECOPM007</v>
      </c>
      <c r="O15" s="4" t="str">
        <v>ECOPM007</v>
      </c>
      <c r="P15" s="4" t="str">
        <v>Tiện ích, CLB</v>
      </c>
      <c r="Q15" s="4" t="str">
        <v>Tiện ích, CLB</v>
      </c>
      <c r="R15" s="4" t="str">
        <v>-</v>
      </c>
    </row>
    <row r="16" spans="1:18" ht="12.9" x14ac:dyDescent="0.35">
      <c r="A16" s="2"/>
      <c r="B16" s="7" t="s">
        <v>122</v>
      </c>
      <c r="C16" s="7" t="s">
        <v>123</v>
      </c>
      <c r="D16" s="7" t="s">
        <v>41</v>
      </c>
      <c r="E16" s="7" t="s">
        <v>42</v>
      </c>
      <c r="F16" s="7" t="s">
        <v>77</v>
      </c>
      <c r="G16" s="7"/>
      <c r="H16" s="7"/>
      <c r="I16" s="7"/>
      <c r="J16" s="2" t="str">
        <f>_xlfn.XLOOKUP(L_CC[[#This Row],[PC center]],L_PC[Profit center],L_PC[PC name])</f>
        <v>Tiện ích, CLB</v>
      </c>
      <c r="K16" s="2" t="str">
        <f>_xlfn.XLOOKUP(L_CC[[#This Row],[Fund center]],L_FC[Fund center],L_FC[Site],"")</f>
        <v>HY</v>
      </c>
      <c r="L16" s="4">
        <v>0</v>
      </c>
      <c r="M16" s="4">
        <v>0</v>
      </c>
      <c r="N16" s="4" t="str">
        <v>ECOPM008</v>
      </c>
      <c r="O16" s="4" t="str">
        <v>ECOPM008</v>
      </c>
      <c r="P16" s="4" t="str">
        <v>Tiện ích, CLB</v>
      </c>
      <c r="Q16" s="4" t="str">
        <v>Tiện ích, CLB</v>
      </c>
      <c r="R16" s="4" t="str">
        <v>-</v>
      </c>
    </row>
    <row r="17" spans="1:18" ht="12.9" x14ac:dyDescent="0.35">
      <c r="A17" s="2"/>
      <c r="B17" s="7" t="s">
        <v>124</v>
      </c>
      <c r="C17" s="7" t="s">
        <v>125</v>
      </c>
      <c r="D17" s="7" t="s">
        <v>43</v>
      </c>
      <c r="E17" s="7" t="s">
        <v>44</v>
      </c>
      <c r="F17" s="7" t="s">
        <v>78</v>
      </c>
      <c r="G17" s="7"/>
      <c r="H17" s="7"/>
      <c r="I17" s="7"/>
      <c r="J17" s="2" t="str">
        <f>_xlfn.XLOOKUP(L_CC[[#This Row],[PC center]],L_PC[Profit center],L_PC[PC name])</f>
        <v>Hành chính</v>
      </c>
      <c r="K17" s="2" t="str">
        <f>_xlfn.XLOOKUP(L_CC[[#This Row],[Fund center]],L_FC[Fund center],L_FC[Site],"")</f>
        <v>HY</v>
      </c>
      <c r="L17" s="4">
        <v>0</v>
      </c>
      <c r="M17" s="4">
        <v>0</v>
      </c>
      <c r="N17" s="4" t="str">
        <v>ECOPM009</v>
      </c>
      <c r="O17" s="4" t="str">
        <v>ECOPM009</v>
      </c>
      <c r="P17" s="4" t="str">
        <v>Hành chính</v>
      </c>
      <c r="Q17" s="4" t="str">
        <v>Hành chính</v>
      </c>
      <c r="R17" s="4" t="str">
        <v>-</v>
      </c>
    </row>
    <row r="18" spans="1:18" ht="12.9" x14ac:dyDescent="0.35">
      <c r="A18" s="2"/>
      <c r="B18" s="7" t="s">
        <v>126</v>
      </c>
      <c r="C18" s="7" t="s">
        <v>127</v>
      </c>
      <c r="D18" s="7" t="s">
        <v>45</v>
      </c>
      <c r="E18" s="7" t="s">
        <v>46</v>
      </c>
      <c r="F18" s="7" t="s">
        <v>79</v>
      </c>
      <c r="G18" s="7"/>
      <c r="H18" s="7"/>
      <c r="I18" s="7"/>
      <c r="J18" s="2" t="str">
        <f>_xlfn.XLOOKUP(L_CC[[#This Row],[PC center]],L_PC[Profit center],L_PC[PC name])</f>
        <v>Cung ứng</v>
      </c>
      <c r="K18" s="2" t="str">
        <f>_xlfn.XLOOKUP(L_CC[[#This Row],[Fund center]],L_FC[Fund center],L_FC[Site],"")</f>
        <v>HY</v>
      </c>
      <c r="L18" s="4">
        <v>0</v>
      </c>
      <c r="M18" s="4">
        <v>0</v>
      </c>
      <c r="N18" s="4" t="str">
        <v>ECOPM010</v>
      </c>
      <c r="O18" s="4" t="str">
        <v>ECOPM010</v>
      </c>
      <c r="P18" s="4" t="str">
        <v>Cung ứng</v>
      </c>
      <c r="Q18" s="4" t="str">
        <v>Cung ứng</v>
      </c>
      <c r="R18" s="4" t="str">
        <v>-</v>
      </c>
    </row>
    <row r="19" spans="1:18" ht="12.9" x14ac:dyDescent="0.35">
      <c r="A19" s="2"/>
      <c r="B19" s="7" t="s">
        <v>128</v>
      </c>
      <c r="C19" s="7" t="s">
        <v>129</v>
      </c>
      <c r="D19" s="7" t="s">
        <v>47</v>
      </c>
      <c r="E19" s="7" t="s">
        <v>48</v>
      </c>
      <c r="F19" s="7" t="s">
        <v>80</v>
      </c>
      <c r="G19" s="7"/>
      <c r="H19" s="7"/>
      <c r="I19" s="7"/>
      <c r="J19" s="2" t="str">
        <f>_xlfn.XLOOKUP(L_CC[[#This Row],[PC center]],L_PC[Profit center],L_PC[PC name])</f>
        <v>Nhân sự đào tạo</v>
      </c>
      <c r="K19" s="2" t="str">
        <f>_xlfn.XLOOKUP(L_CC[[#This Row],[Fund center]],L_FC[Fund center],L_FC[Site],"")</f>
        <v>HY</v>
      </c>
      <c r="L19" s="4">
        <v>0</v>
      </c>
      <c r="M19" s="4">
        <v>0</v>
      </c>
      <c r="N19" s="4" t="str">
        <v>ECOPM011</v>
      </c>
      <c r="O19" s="4" t="str">
        <v>ECOPM011</v>
      </c>
      <c r="P19" s="4" t="str">
        <v>Nhân sự đào tạo</v>
      </c>
      <c r="Q19" s="4" t="str">
        <v>Nhân sự đào tạo</v>
      </c>
      <c r="R19" s="4" t="str">
        <v>-</v>
      </c>
    </row>
    <row r="20" spans="1:18" ht="12.9" x14ac:dyDescent="0.35">
      <c r="A20" s="2"/>
      <c r="B20" s="7" t="s">
        <v>130</v>
      </c>
      <c r="C20" s="7" t="s">
        <v>131</v>
      </c>
      <c r="D20" s="7" t="s">
        <v>49</v>
      </c>
      <c r="E20" s="7" t="s">
        <v>50</v>
      </c>
      <c r="F20" s="7" t="s">
        <v>81</v>
      </c>
      <c r="G20" s="7"/>
      <c r="H20" s="7"/>
      <c r="I20" s="7"/>
      <c r="J20" s="2" t="str">
        <f>_xlfn.XLOOKUP(L_CC[[#This Row],[PC center]],L_PC[Profit center],L_PC[PC name])</f>
        <v>Quản lý xây dựng</v>
      </c>
      <c r="K20" s="2" t="str">
        <f>_xlfn.XLOOKUP(L_CC[[#This Row],[Fund center]],L_FC[Fund center],L_FC[Site],"")</f>
        <v>HY</v>
      </c>
      <c r="L20" s="4">
        <v>0</v>
      </c>
      <c r="M20" s="4">
        <v>0</v>
      </c>
      <c r="N20" s="4" t="str">
        <v>ECOPM012</v>
      </c>
      <c r="O20" s="4" t="str">
        <v>ECOPM012</v>
      </c>
      <c r="P20" s="4" t="str">
        <v>Quản lý xây dựng</v>
      </c>
      <c r="Q20" s="4" t="str">
        <v>Quản lý xây dựng</v>
      </c>
      <c r="R20" s="4" t="str">
        <v>-</v>
      </c>
    </row>
    <row r="21" spans="1:18" ht="12.9" x14ac:dyDescent="0.35">
      <c r="A21" s="2"/>
      <c r="B21" s="7" t="s">
        <v>132</v>
      </c>
      <c r="C21" s="7" t="s">
        <v>133</v>
      </c>
      <c r="D21" s="7" t="s">
        <v>51</v>
      </c>
      <c r="E21" s="7" t="s">
        <v>52</v>
      </c>
      <c r="F21" s="7" t="s">
        <v>82</v>
      </c>
      <c r="G21" s="7"/>
      <c r="H21" s="7"/>
      <c r="I21" s="7"/>
      <c r="J21" s="2" t="str">
        <f>_xlfn.XLOOKUP(L_CC[[#This Row],[PC center]],L_PC[Profit center],L_PC[PC name])</f>
        <v>Kiểm tra giám sát</v>
      </c>
      <c r="K21" s="2" t="str">
        <f>_xlfn.XLOOKUP(L_CC[[#This Row],[Fund center]],L_FC[Fund center],L_FC[Site],"")</f>
        <v>HY</v>
      </c>
      <c r="L21" s="4">
        <v>0</v>
      </c>
      <c r="M21" s="4">
        <v>0</v>
      </c>
      <c r="N21" s="4" t="str">
        <v>ECOPM013</v>
      </c>
      <c r="O21" s="4" t="str">
        <v>ECOPM013</v>
      </c>
      <c r="P21" s="4" t="str">
        <v>Kiểm tra giám sát</v>
      </c>
      <c r="Q21" s="4" t="str">
        <v>Kiểm tra giám sát</v>
      </c>
      <c r="R21" s="4" t="str">
        <v>-</v>
      </c>
    </row>
    <row r="22" spans="1:18" ht="12.9" x14ac:dyDescent="0.35">
      <c r="A22" s="2"/>
      <c r="B22" s="7" t="s">
        <v>134</v>
      </c>
      <c r="C22" s="7" t="s">
        <v>135</v>
      </c>
      <c r="D22" s="7" t="s">
        <v>53</v>
      </c>
      <c r="E22" s="7" t="s">
        <v>54</v>
      </c>
      <c r="F22" s="7" t="s">
        <v>83</v>
      </c>
      <c r="G22" s="7"/>
      <c r="H22" s="7"/>
      <c r="I22" s="7"/>
      <c r="J22" s="2" t="str">
        <f>_xlfn.XLOOKUP(L_CC[[#This Row],[PC center]],L_PC[Profit center],L_PC[PC name])</f>
        <v>Quản lý vận hành</v>
      </c>
      <c r="K22" s="2" t="str">
        <f>_xlfn.XLOOKUP(L_CC[[#This Row],[Fund center]],L_FC[Fund center],L_FC[Site],"")</f>
        <v>HY</v>
      </c>
      <c r="L22" s="4">
        <v>0</v>
      </c>
      <c r="M22" s="4">
        <v>0</v>
      </c>
      <c r="N22" s="4" t="str">
        <v>ECOPM014</v>
      </c>
      <c r="O22" s="4" t="str">
        <v>ECOPM014</v>
      </c>
      <c r="P22" s="4" t="str">
        <v>Quản lý vận hành</v>
      </c>
      <c r="Q22" s="4" t="str">
        <v>Quản lý vận hành</v>
      </c>
      <c r="R22" s="4" t="str">
        <v>-</v>
      </c>
    </row>
    <row r="23" spans="1:18" ht="12.9" x14ac:dyDescent="0.35">
      <c r="A23" s="2"/>
      <c r="B23" s="7" t="s">
        <v>136</v>
      </c>
      <c r="C23" s="7" t="s">
        <v>137</v>
      </c>
      <c r="D23" s="7" t="s">
        <v>55</v>
      </c>
      <c r="E23" s="7" t="s">
        <v>56</v>
      </c>
      <c r="F23" s="7" t="s">
        <v>84</v>
      </c>
      <c r="G23" s="7"/>
      <c r="H23" s="7"/>
      <c r="I23" s="7"/>
      <c r="J23" s="2" t="str">
        <f>_xlfn.XLOOKUP(L_CC[[#This Row],[PC center]],L_PC[Profit center],L_PC[PC name])</f>
        <v>Kinh doanh dịch vụ</v>
      </c>
      <c r="K23" s="2" t="str">
        <f>_xlfn.XLOOKUP(L_CC[[#This Row],[Fund center]],L_FC[Fund center],L_FC[Site],"")</f>
        <v>HY</v>
      </c>
      <c r="L23" s="4">
        <v>0</v>
      </c>
      <c r="M23" s="4">
        <v>0</v>
      </c>
      <c r="N23" s="4" t="str">
        <v>ECOPM015</v>
      </c>
      <c r="O23" s="4" t="str">
        <v>ECOPM015</v>
      </c>
      <c r="P23" s="4" t="str">
        <v>Kinh doanh dịch vụ</v>
      </c>
      <c r="Q23" s="4" t="str">
        <v>Kinh doanh dịch vụ</v>
      </c>
      <c r="R23" s="4" t="str">
        <v>-</v>
      </c>
    </row>
    <row r="24" spans="1:18" ht="12.9" x14ac:dyDescent="0.35">
      <c r="A24" s="2"/>
      <c r="B24" s="7" t="s">
        <v>138</v>
      </c>
      <c r="C24" s="7" t="s">
        <v>139</v>
      </c>
      <c r="D24" s="7" t="s">
        <v>55</v>
      </c>
      <c r="E24" s="7" t="s">
        <v>56</v>
      </c>
      <c r="F24" s="7" t="s">
        <v>84</v>
      </c>
      <c r="G24" s="7"/>
      <c r="H24" s="7"/>
      <c r="I24" s="7"/>
      <c r="J24" s="2" t="str">
        <f>_xlfn.XLOOKUP(L_CC[[#This Row],[PC center]],L_PC[Profit center],L_PC[PC name])</f>
        <v>Kinh doanh dịch vụ</v>
      </c>
      <c r="K24" s="2" t="str">
        <f>_xlfn.XLOOKUP(L_CC[[#This Row],[Fund center]],L_FC[Fund center],L_FC[Site],"")</f>
        <v>HY</v>
      </c>
      <c r="L24" s="4">
        <v>0</v>
      </c>
      <c r="M24" s="4">
        <v>0</v>
      </c>
      <c r="N24" s="4" t="str">
        <v>ECOPM016</v>
      </c>
      <c r="O24" s="4" t="str">
        <v>ECOPM016</v>
      </c>
      <c r="P24" s="4" t="str">
        <v>Kinh doanh dịch vụ</v>
      </c>
      <c r="Q24" s="4" t="str">
        <v>Kinh doanh dịch vụ</v>
      </c>
      <c r="R24" s="4" t="str">
        <v>-</v>
      </c>
    </row>
    <row r="25" spans="1:18" ht="12.9" x14ac:dyDescent="0.35">
      <c r="A25" s="2"/>
      <c r="B25" s="7" t="s">
        <v>140</v>
      </c>
      <c r="C25" s="7" t="s">
        <v>141</v>
      </c>
      <c r="D25" s="7" t="s">
        <v>57</v>
      </c>
      <c r="E25" s="7" t="s">
        <v>58</v>
      </c>
      <c r="F25" s="7" t="s">
        <v>85</v>
      </c>
      <c r="G25" s="7"/>
      <c r="H25" s="7"/>
      <c r="I25" s="7"/>
      <c r="J25" s="2" t="str">
        <f>_xlfn.XLOOKUP(L_CC[[#This Row],[PC center]],L_PC[Profit center],L_PC[PC name])</f>
        <v>Chăm sóc cư dân</v>
      </c>
      <c r="K25" s="2" t="str">
        <f>_xlfn.XLOOKUP(L_CC[[#This Row],[Fund center]],L_FC[Fund center],L_FC[Site],"")</f>
        <v>HY</v>
      </c>
      <c r="L25" s="4">
        <v>0</v>
      </c>
      <c r="M25" s="4">
        <v>0</v>
      </c>
      <c r="N25" s="4" t="str">
        <v>ECOPM031</v>
      </c>
      <c r="O25" s="4" t="str">
        <v>ECOPM031</v>
      </c>
      <c r="P25" s="4" t="str">
        <v>Chăm sóc cư dân</v>
      </c>
      <c r="Q25" s="4" t="str">
        <v>Chăm sóc cư dân</v>
      </c>
      <c r="R25" s="4" t="str">
        <v>-</v>
      </c>
    </row>
    <row r="26" spans="1:18" ht="12.9" x14ac:dyDescent="0.35">
      <c r="A26" s="2"/>
      <c r="B26" s="7" t="s">
        <v>142</v>
      </c>
      <c r="C26" s="7" t="s">
        <v>143</v>
      </c>
      <c r="D26" s="7" t="s">
        <v>57</v>
      </c>
      <c r="E26" s="7" t="s">
        <v>58</v>
      </c>
      <c r="F26" s="7" t="s">
        <v>85</v>
      </c>
      <c r="G26" s="7"/>
      <c r="H26" s="7"/>
      <c r="I26" s="7"/>
      <c r="J26" s="2" t="str">
        <f>_xlfn.XLOOKUP(L_CC[[#This Row],[PC center]],L_PC[Profit center],L_PC[PC name])</f>
        <v>Chăm sóc cư dân</v>
      </c>
      <c r="K26" s="2" t="str">
        <f>_xlfn.XLOOKUP(L_CC[[#This Row],[Fund center]],L_FC[Fund center],L_FC[Site],"")</f>
        <v>HY</v>
      </c>
      <c r="L26" s="4">
        <v>0</v>
      </c>
      <c r="M26" s="4">
        <v>0</v>
      </c>
      <c r="N26" s="4" t="str">
        <v>ECOPM032</v>
      </c>
      <c r="O26" s="4" t="str">
        <v>ECOPM032</v>
      </c>
      <c r="P26" s="4" t="str">
        <v>Chăm sóc cư dân</v>
      </c>
      <c r="Q26" s="4" t="str">
        <v>Chăm sóc cư dân</v>
      </c>
      <c r="R26" s="4" t="str">
        <v>-</v>
      </c>
    </row>
    <row r="27" spans="1:18" ht="12.9" x14ac:dyDescent="0.35">
      <c r="A27" s="2"/>
      <c r="B27" s="7" t="s">
        <v>144</v>
      </c>
      <c r="C27" s="7" t="s">
        <v>145</v>
      </c>
      <c r="D27" s="7" t="s">
        <v>57</v>
      </c>
      <c r="E27" s="7" t="s">
        <v>58</v>
      </c>
      <c r="F27" s="7" t="s">
        <v>85</v>
      </c>
      <c r="G27" s="7"/>
      <c r="H27" s="7"/>
      <c r="I27" s="7"/>
      <c r="J27" s="2" t="str">
        <f>_xlfn.XLOOKUP(L_CC[[#This Row],[PC center]],L_PC[Profit center],L_PC[PC name])</f>
        <v>Chăm sóc cư dân</v>
      </c>
      <c r="K27" s="2" t="str">
        <f>_xlfn.XLOOKUP(L_CC[[#This Row],[Fund center]],L_FC[Fund center],L_FC[Site],"")</f>
        <v>HY</v>
      </c>
      <c r="L27" s="4">
        <v>0</v>
      </c>
      <c r="M27" s="4">
        <v>0</v>
      </c>
      <c r="N27" s="4" t="str">
        <v>ECOPM033</v>
      </c>
      <c r="O27" s="4" t="str">
        <v>ECOPM033</v>
      </c>
      <c r="P27" s="4" t="str">
        <v>Chăm sóc cư dân</v>
      </c>
      <c r="Q27" s="4" t="str">
        <v>Chăm sóc cư dân</v>
      </c>
      <c r="R27" s="4" t="str">
        <v>-</v>
      </c>
    </row>
    <row r="28" spans="1:18" ht="12.9" x14ac:dyDescent="0.35">
      <c r="A28" s="2"/>
      <c r="B28" s="7" t="s">
        <v>146</v>
      </c>
      <c r="C28" s="7" t="s">
        <v>147</v>
      </c>
      <c r="D28" s="7" t="s">
        <v>57</v>
      </c>
      <c r="E28" s="7" t="s">
        <v>58</v>
      </c>
      <c r="F28" s="7" t="s">
        <v>85</v>
      </c>
      <c r="G28" s="7"/>
      <c r="H28" s="7"/>
      <c r="I28" s="7"/>
      <c r="J28" s="2" t="str">
        <f>_xlfn.XLOOKUP(L_CC[[#This Row],[PC center]],L_PC[Profit center],L_PC[PC name])</f>
        <v>Chăm sóc cư dân</v>
      </c>
      <c r="K28" s="2" t="str">
        <f>_xlfn.XLOOKUP(L_CC[[#This Row],[Fund center]],L_FC[Fund center],L_FC[Site],"")</f>
        <v>HY</v>
      </c>
      <c r="L28" s="4">
        <v>0</v>
      </c>
      <c r="M28" s="4">
        <v>0</v>
      </c>
      <c r="N28" s="4" t="str">
        <v>ECOPM034</v>
      </c>
      <c r="O28" s="4" t="str">
        <v>ECOPM034</v>
      </c>
      <c r="P28" s="4" t="str">
        <v>Chăm sóc cư dân</v>
      </c>
      <c r="Q28" s="4" t="str">
        <v>Chăm sóc cư dân</v>
      </c>
      <c r="R28" s="4" t="str">
        <v>-</v>
      </c>
    </row>
    <row r="29" spans="1:18" ht="12.9" x14ac:dyDescent="0.35">
      <c r="A29" s="2"/>
      <c r="B29" s="7" t="s">
        <v>148</v>
      </c>
      <c r="C29" s="7" t="s">
        <v>149</v>
      </c>
      <c r="D29" s="7" t="s">
        <v>57</v>
      </c>
      <c r="E29" s="7" t="s">
        <v>58</v>
      </c>
      <c r="F29" s="7" t="s">
        <v>85</v>
      </c>
      <c r="G29" s="7"/>
      <c r="H29" s="7"/>
      <c r="I29" s="7"/>
      <c r="J29" s="2" t="str">
        <f>_xlfn.XLOOKUP(L_CC[[#This Row],[PC center]],L_PC[Profit center],L_PC[PC name])</f>
        <v>Chăm sóc cư dân</v>
      </c>
      <c r="K29" s="2" t="str">
        <f>_xlfn.XLOOKUP(L_CC[[#This Row],[Fund center]],L_FC[Fund center],L_FC[Site],"")</f>
        <v>HY</v>
      </c>
      <c r="L29" s="4">
        <v>0</v>
      </c>
      <c r="M29" s="4">
        <v>0</v>
      </c>
      <c r="N29" s="4" t="str">
        <v>ECOPM035</v>
      </c>
      <c r="O29" s="4" t="str">
        <v>ECOPM035</v>
      </c>
      <c r="P29" s="4" t="str">
        <v>Chăm sóc cư dân</v>
      </c>
      <c r="Q29" s="4" t="str">
        <v>Chăm sóc cư dân</v>
      </c>
      <c r="R29" s="4" t="str">
        <v>-</v>
      </c>
    </row>
    <row r="30" spans="1:18" ht="12.9" x14ac:dyDescent="0.35">
      <c r="A30" s="2"/>
      <c r="B30" s="7" t="s">
        <v>150</v>
      </c>
      <c r="C30" s="7" t="s">
        <v>151</v>
      </c>
      <c r="D30" s="7" t="s">
        <v>57</v>
      </c>
      <c r="E30" s="7" t="s">
        <v>58</v>
      </c>
      <c r="F30" s="7" t="s">
        <v>85</v>
      </c>
      <c r="G30" s="7"/>
      <c r="H30" s="7"/>
      <c r="I30" s="7"/>
      <c r="J30" s="2" t="str">
        <f>_xlfn.XLOOKUP(L_CC[[#This Row],[PC center]],L_PC[Profit center],L_PC[PC name])</f>
        <v>Chăm sóc cư dân</v>
      </c>
      <c r="K30" s="2" t="str">
        <f>_xlfn.XLOOKUP(L_CC[[#This Row],[Fund center]],L_FC[Fund center],L_FC[Site],"")</f>
        <v>HY</v>
      </c>
      <c r="L30" s="4">
        <v>0</v>
      </c>
      <c r="M30" s="4">
        <v>0</v>
      </c>
      <c r="N30" s="4" t="str">
        <v>ECOPM036</v>
      </c>
      <c r="O30" s="4" t="str">
        <v>ECOPM036</v>
      </c>
      <c r="P30" s="4" t="str">
        <v>Chăm sóc cư dân</v>
      </c>
      <c r="Q30" s="4" t="str">
        <v>Chăm sóc cư dân</v>
      </c>
      <c r="R30" s="4" t="str">
        <v>-</v>
      </c>
    </row>
    <row r="31" spans="1:18" ht="12.9" x14ac:dyDescent="0.35">
      <c r="A31" s="2"/>
      <c r="B31" s="7" t="s">
        <v>152</v>
      </c>
      <c r="C31" s="7" t="s">
        <v>153</v>
      </c>
      <c r="D31" s="7" t="s">
        <v>57</v>
      </c>
      <c r="E31" s="7" t="s">
        <v>58</v>
      </c>
      <c r="F31" s="7" t="s">
        <v>85</v>
      </c>
      <c r="G31" s="7"/>
      <c r="H31" s="7"/>
      <c r="I31" s="7"/>
      <c r="J31" s="2" t="str">
        <f>_xlfn.XLOOKUP(L_CC[[#This Row],[PC center]],L_PC[Profit center],L_PC[PC name])</f>
        <v>Chăm sóc cư dân</v>
      </c>
      <c r="K31" s="2" t="str">
        <f>_xlfn.XLOOKUP(L_CC[[#This Row],[Fund center]],L_FC[Fund center],L_FC[Site],"")</f>
        <v>HY</v>
      </c>
      <c r="L31" s="4">
        <v>0</v>
      </c>
      <c r="M31" s="4">
        <v>0</v>
      </c>
      <c r="N31" s="4" t="str">
        <v>ECOPM037</v>
      </c>
      <c r="O31" s="4" t="str">
        <v>ECOPM037</v>
      </c>
      <c r="P31" s="4" t="str">
        <v>Chăm sóc cư dân</v>
      </c>
      <c r="Q31" s="4" t="str">
        <v>Chăm sóc cư dân</v>
      </c>
      <c r="R31" s="4" t="str">
        <v>-</v>
      </c>
    </row>
    <row r="32" spans="1:18" ht="12.9" x14ac:dyDescent="0.35">
      <c r="A32" s="2"/>
      <c r="B32" s="7" t="s">
        <v>154</v>
      </c>
      <c r="C32" s="7" t="s">
        <v>155</v>
      </c>
      <c r="D32" s="7" t="s">
        <v>57</v>
      </c>
      <c r="E32" s="7" t="s">
        <v>58</v>
      </c>
      <c r="F32" s="7" t="s">
        <v>85</v>
      </c>
      <c r="G32" s="7"/>
      <c r="H32" s="7"/>
      <c r="I32" s="7"/>
      <c r="J32" s="2" t="str">
        <f>_xlfn.XLOOKUP(L_CC[[#This Row],[PC center]],L_PC[Profit center],L_PC[PC name])</f>
        <v>Chăm sóc cư dân</v>
      </c>
      <c r="K32" s="2" t="str">
        <f>_xlfn.XLOOKUP(L_CC[[#This Row],[Fund center]],L_FC[Fund center],L_FC[Site],"")</f>
        <v>HY</v>
      </c>
      <c r="L32" s="4">
        <v>0</v>
      </c>
      <c r="M32" s="4">
        <v>0</v>
      </c>
      <c r="N32" s="4" t="str">
        <v>ECOPM038</v>
      </c>
      <c r="O32" s="4" t="str">
        <v>ECOPM038</v>
      </c>
      <c r="P32" s="4" t="str">
        <v>Chăm sóc cư dân</v>
      </c>
      <c r="Q32" s="4" t="str">
        <v>Chăm sóc cư dân</v>
      </c>
      <c r="R32" s="4" t="str">
        <v>-</v>
      </c>
    </row>
    <row r="33" spans="1:18" ht="12.9" x14ac:dyDescent="0.35">
      <c r="A33" s="2"/>
      <c r="B33" s="7" t="s">
        <v>156</v>
      </c>
      <c r="C33" s="7" t="s">
        <v>157</v>
      </c>
      <c r="D33" s="7" t="s">
        <v>35</v>
      </c>
      <c r="E33" s="7" t="s">
        <v>36</v>
      </c>
      <c r="F33" s="7" t="s">
        <v>74</v>
      </c>
      <c r="G33" s="7"/>
      <c r="H33" s="7"/>
      <c r="I33" s="7"/>
      <c r="J33" s="2" t="str">
        <f>_xlfn.XLOOKUP(L_CC[[#This Row],[PC center]],L_PC[Profit center],L_PC[PC name])</f>
        <v>Kỹ thuật bảo trì</v>
      </c>
      <c r="K33" s="2" t="str">
        <f>_xlfn.XLOOKUP(L_CC[[#This Row],[Fund center]],L_FC[Fund center],L_FC[Site],"")</f>
        <v>HY</v>
      </c>
      <c r="L33" s="4">
        <v>0</v>
      </c>
      <c r="M33" s="4">
        <v>0</v>
      </c>
      <c r="N33" s="4" t="str">
        <v>ECOPM039</v>
      </c>
      <c r="O33" s="4" t="str">
        <v>ECOPM039</v>
      </c>
      <c r="P33" s="4" t="str">
        <v>Kỹ thuật bảo trì</v>
      </c>
      <c r="Q33" s="4" t="str">
        <v>Kỹ thuật bảo trì</v>
      </c>
      <c r="R33" s="4" t="str">
        <v>-</v>
      </c>
    </row>
    <row r="34" spans="1:18" ht="12.9" x14ac:dyDescent="0.35">
      <c r="A34" s="2"/>
      <c r="B34" s="7" t="s">
        <v>158</v>
      </c>
      <c r="C34" s="7" t="s">
        <v>159</v>
      </c>
      <c r="D34" s="7" t="s">
        <v>35</v>
      </c>
      <c r="E34" s="7" t="s">
        <v>36</v>
      </c>
      <c r="F34" s="7" t="s">
        <v>74</v>
      </c>
      <c r="G34" s="7"/>
      <c r="H34" s="7"/>
      <c r="I34" s="7"/>
      <c r="J34" s="2" t="str">
        <f>_xlfn.XLOOKUP(L_CC[[#This Row],[PC center]],L_PC[Profit center],L_PC[PC name])</f>
        <v>Kỹ thuật bảo trì</v>
      </c>
      <c r="K34" s="2" t="str">
        <f>_xlfn.XLOOKUP(L_CC[[#This Row],[Fund center]],L_FC[Fund center],L_FC[Site],"")</f>
        <v>HY</v>
      </c>
      <c r="L34" s="4">
        <v>0</v>
      </c>
      <c r="M34" s="4">
        <v>0</v>
      </c>
      <c r="N34" s="4" t="str">
        <v>ECOPM040</v>
      </c>
      <c r="O34" s="4" t="str">
        <v>ECOPM040</v>
      </c>
      <c r="P34" s="4" t="str">
        <v>Kỹ thuật bảo trì</v>
      </c>
      <c r="Q34" s="4" t="str">
        <v>Kỹ thuật bảo trì</v>
      </c>
      <c r="R34" s="4" t="str">
        <v>-</v>
      </c>
    </row>
    <row r="35" spans="1:18" ht="12.9" x14ac:dyDescent="0.35">
      <c r="A35" s="2"/>
      <c r="B35" s="7" t="s">
        <v>160</v>
      </c>
      <c r="C35" s="7" t="s">
        <v>161</v>
      </c>
      <c r="D35" s="7" t="s">
        <v>35</v>
      </c>
      <c r="E35" s="7" t="s">
        <v>36</v>
      </c>
      <c r="F35" s="7" t="s">
        <v>74</v>
      </c>
      <c r="G35" s="7"/>
      <c r="H35" s="7"/>
      <c r="I35" s="7"/>
      <c r="J35" s="2" t="str">
        <f>_xlfn.XLOOKUP(L_CC[[#This Row],[PC center]],L_PC[Profit center],L_PC[PC name])</f>
        <v>Kỹ thuật bảo trì</v>
      </c>
      <c r="K35" s="2" t="str">
        <f>_xlfn.XLOOKUP(L_CC[[#This Row],[Fund center]],L_FC[Fund center],L_FC[Site],"")</f>
        <v>HY</v>
      </c>
      <c r="L35" s="4">
        <v>0</v>
      </c>
      <c r="M35" s="4">
        <v>0</v>
      </c>
      <c r="N35" s="4" t="str">
        <v>ECOPM041</v>
      </c>
      <c r="O35" s="4" t="str">
        <v>ECOPM041</v>
      </c>
      <c r="P35" s="4" t="str">
        <v>Kỹ thuật bảo trì</v>
      </c>
      <c r="Q35" s="4" t="str">
        <v>Kỹ thuật bảo trì</v>
      </c>
      <c r="R35" s="4" t="str">
        <v>-</v>
      </c>
    </row>
    <row r="36" spans="1:18" ht="12.9" x14ac:dyDescent="0.35">
      <c r="A36" s="2"/>
      <c r="B36" s="7" t="s">
        <v>162</v>
      </c>
      <c r="C36" s="7" t="s">
        <v>163</v>
      </c>
      <c r="D36" s="7" t="s">
        <v>35</v>
      </c>
      <c r="E36" s="7" t="s">
        <v>36</v>
      </c>
      <c r="F36" s="7" t="s">
        <v>74</v>
      </c>
      <c r="G36" s="7"/>
      <c r="H36" s="7"/>
      <c r="I36" s="7"/>
      <c r="J36" s="2" t="str">
        <f>_xlfn.XLOOKUP(L_CC[[#This Row],[PC center]],L_PC[Profit center],L_PC[PC name])</f>
        <v>Kỹ thuật bảo trì</v>
      </c>
      <c r="K36" s="2" t="str">
        <f>_xlfn.XLOOKUP(L_CC[[#This Row],[Fund center]],L_FC[Fund center],L_FC[Site],"")</f>
        <v>HY</v>
      </c>
      <c r="L36" s="4">
        <v>0</v>
      </c>
      <c r="M36" s="4">
        <v>0</v>
      </c>
      <c r="N36" s="4" t="str">
        <v>ECOPM042</v>
      </c>
      <c r="O36" s="4" t="str">
        <v>ECOPM042</v>
      </c>
      <c r="P36" s="4" t="str">
        <v>Kỹ thuật bảo trì</v>
      </c>
      <c r="Q36" s="4" t="str">
        <v>Kỹ thuật bảo trì</v>
      </c>
      <c r="R36" s="4" t="str">
        <v>-</v>
      </c>
    </row>
    <row r="37" spans="1:18" ht="12.9" x14ac:dyDescent="0.35">
      <c r="A37" s="2"/>
      <c r="B37" s="7" t="s">
        <v>164</v>
      </c>
      <c r="C37" s="7" t="s">
        <v>165</v>
      </c>
      <c r="D37" s="7" t="s">
        <v>35</v>
      </c>
      <c r="E37" s="7" t="s">
        <v>36</v>
      </c>
      <c r="F37" s="7" t="s">
        <v>74</v>
      </c>
      <c r="G37" s="7"/>
      <c r="H37" s="7"/>
      <c r="I37" s="7"/>
      <c r="J37" s="2" t="str">
        <f>_xlfn.XLOOKUP(L_CC[[#This Row],[PC center]],L_PC[Profit center],L_PC[PC name])</f>
        <v>Kỹ thuật bảo trì</v>
      </c>
      <c r="K37" s="2" t="str">
        <f>_xlfn.XLOOKUP(L_CC[[#This Row],[Fund center]],L_FC[Fund center],L_FC[Site],"")</f>
        <v>HY</v>
      </c>
      <c r="L37" s="4">
        <v>0</v>
      </c>
      <c r="M37" s="4">
        <v>0</v>
      </c>
      <c r="N37" s="4" t="str">
        <v>ECOPM043</v>
      </c>
      <c r="O37" s="4" t="str">
        <v>ECOPM043</v>
      </c>
      <c r="P37" s="4" t="str">
        <v>Kỹ thuật bảo trì</v>
      </c>
      <c r="Q37" s="4" t="str">
        <v>Kỹ thuật bảo trì</v>
      </c>
      <c r="R37" s="4" t="str">
        <v>-</v>
      </c>
    </row>
    <row r="38" spans="1:18" ht="12.9" x14ac:dyDescent="0.35">
      <c r="A38" s="2"/>
      <c r="B38" s="7" t="s">
        <v>166</v>
      </c>
      <c r="C38" s="7" t="s">
        <v>167</v>
      </c>
      <c r="D38" s="7" t="s">
        <v>39</v>
      </c>
      <c r="E38" s="7" t="s">
        <v>40</v>
      </c>
      <c r="F38" s="7" t="s">
        <v>76</v>
      </c>
      <c r="G38" s="7"/>
      <c r="H38" s="7"/>
      <c r="I38" s="7"/>
      <c r="J38" s="2" t="str">
        <f>_xlfn.XLOOKUP(L_CC[[#This Row],[PC center]],L_PC[Profit center],L_PC[PC name])</f>
        <v>Vệ sinh/Môi trường</v>
      </c>
      <c r="K38" s="2" t="str">
        <f>_xlfn.XLOOKUP(L_CC[[#This Row],[Fund center]],L_FC[Fund center],L_FC[Site],"")</f>
        <v>HY</v>
      </c>
      <c r="L38" s="4">
        <v>0</v>
      </c>
      <c r="M38" s="4">
        <v>0</v>
      </c>
      <c r="N38" s="4" t="str">
        <v>ECOPM044</v>
      </c>
      <c r="O38" s="4" t="str">
        <v>ECOPM044</v>
      </c>
      <c r="P38" s="4" t="str">
        <v>Vệ sinh/Môi trường</v>
      </c>
      <c r="Q38" s="4" t="str">
        <v>Vệ sinh/Môi trường</v>
      </c>
      <c r="R38" s="4" t="str">
        <v>-</v>
      </c>
    </row>
    <row r="39" spans="1:18" ht="12.9" x14ac:dyDescent="0.35">
      <c r="A39" s="2"/>
      <c r="B39" s="7" t="s">
        <v>168</v>
      </c>
      <c r="C39" s="7" t="s">
        <v>169</v>
      </c>
      <c r="D39" s="7" t="s">
        <v>39</v>
      </c>
      <c r="E39" s="7" t="s">
        <v>40</v>
      </c>
      <c r="F39" s="7" t="s">
        <v>76</v>
      </c>
      <c r="G39" s="7"/>
      <c r="H39" s="7"/>
      <c r="I39" s="7"/>
      <c r="J39" s="2" t="str">
        <f>_xlfn.XLOOKUP(L_CC[[#This Row],[PC center]],L_PC[Profit center],L_PC[PC name])</f>
        <v>Vệ sinh/Môi trường</v>
      </c>
      <c r="K39" s="2" t="str">
        <f>_xlfn.XLOOKUP(L_CC[[#This Row],[Fund center]],L_FC[Fund center],L_FC[Site],"")</f>
        <v>HY</v>
      </c>
      <c r="L39" s="4">
        <v>0</v>
      </c>
      <c r="M39" s="4">
        <v>0</v>
      </c>
      <c r="N39" s="4" t="str">
        <v>ECOPM045</v>
      </c>
      <c r="O39" s="4" t="str">
        <v>ECOPM045</v>
      </c>
      <c r="P39" s="4" t="str">
        <v>Vệ sinh/Môi trường</v>
      </c>
      <c r="Q39" s="4" t="str">
        <v>Vệ sinh/Môi trường</v>
      </c>
      <c r="R39" s="4" t="str">
        <v>-</v>
      </c>
    </row>
    <row r="40" spans="1:18" ht="12.9" x14ac:dyDescent="0.35">
      <c r="A40" s="2"/>
      <c r="B40" s="7" t="s">
        <v>170</v>
      </c>
      <c r="C40" s="7" t="s">
        <v>171</v>
      </c>
      <c r="D40" s="7" t="s">
        <v>35</v>
      </c>
      <c r="E40" s="7" t="s">
        <v>36</v>
      </c>
      <c r="F40" s="7" t="s">
        <v>74</v>
      </c>
      <c r="G40" s="7"/>
      <c r="H40" s="7"/>
      <c r="I40" s="7"/>
      <c r="J40" s="2" t="str">
        <f>_xlfn.XLOOKUP(L_CC[[#This Row],[PC center]],L_PC[Profit center],L_PC[PC name])</f>
        <v>Kỹ thuật bảo trì</v>
      </c>
      <c r="K40" s="2" t="str">
        <f>_xlfn.XLOOKUP(L_CC[[#This Row],[Fund center]],L_FC[Fund center],L_FC[Site],"")</f>
        <v>HY</v>
      </c>
      <c r="L40" s="4">
        <v>0</v>
      </c>
      <c r="M40" s="4">
        <v>0</v>
      </c>
      <c r="N40" s="4" t="str">
        <v>ECOPM046</v>
      </c>
      <c r="O40" s="4" t="str">
        <v>ECOPM046</v>
      </c>
      <c r="P40" s="4" t="str">
        <v>Kỹ thuật bảo trì</v>
      </c>
      <c r="Q40" s="4" t="str">
        <v>Kỹ thuật bảo trì</v>
      </c>
      <c r="R40" s="4" t="str">
        <v>-</v>
      </c>
    </row>
    <row r="41" spans="1:18" ht="12.9" x14ac:dyDescent="0.35">
      <c r="A41" s="2"/>
      <c r="B41" s="7" t="s">
        <v>172</v>
      </c>
      <c r="C41" s="7" t="s">
        <v>173</v>
      </c>
      <c r="D41" s="7" t="s">
        <v>35</v>
      </c>
      <c r="E41" s="7" t="s">
        <v>36</v>
      </c>
      <c r="F41" s="7" t="s">
        <v>74</v>
      </c>
      <c r="G41" s="7"/>
      <c r="H41" s="7"/>
      <c r="I41" s="7"/>
      <c r="J41" s="2" t="str">
        <f>_xlfn.XLOOKUP(L_CC[[#This Row],[PC center]],L_PC[Profit center],L_PC[PC name])</f>
        <v>Kỹ thuật bảo trì</v>
      </c>
      <c r="K41" s="2" t="str">
        <f>_xlfn.XLOOKUP(L_CC[[#This Row],[Fund center]],L_FC[Fund center],L_FC[Site],"")</f>
        <v>HY</v>
      </c>
      <c r="L41" s="4">
        <v>0</v>
      </c>
      <c r="M41" s="4">
        <v>0</v>
      </c>
      <c r="N41" s="4" t="str">
        <v>ECOPM047</v>
      </c>
      <c r="O41" s="4" t="str">
        <v>ECOPM047</v>
      </c>
      <c r="P41" s="4" t="str">
        <v>Kỹ thuật bảo trì</v>
      </c>
      <c r="Q41" s="4" t="str">
        <v>Kỹ thuật bảo trì</v>
      </c>
      <c r="R41" s="4" t="str">
        <v>-</v>
      </c>
    </row>
    <row r="42" spans="1:18" ht="12.9" x14ac:dyDescent="0.35">
      <c r="A42" s="2"/>
      <c r="B42" s="7" t="s">
        <v>174</v>
      </c>
      <c r="C42" s="7" t="s">
        <v>175</v>
      </c>
      <c r="D42" s="7" t="s">
        <v>35</v>
      </c>
      <c r="E42" s="7" t="s">
        <v>36</v>
      </c>
      <c r="F42" s="7" t="s">
        <v>74</v>
      </c>
      <c r="G42" s="7"/>
      <c r="H42" s="7"/>
      <c r="I42" s="7"/>
      <c r="J42" s="2" t="str">
        <f>_xlfn.XLOOKUP(L_CC[[#This Row],[PC center]],L_PC[Profit center],L_PC[PC name])</f>
        <v>Kỹ thuật bảo trì</v>
      </c>
      <c r="K42" s="2" t="str">
        <f>_xlfn.XLOOKUP(L_CC[[#This Row],[Fund center]],L_FC[Fund center],L_FC[Site],"")</f>
        <v>HY</v>
      </c>
      <c r="L42" s="4">
        <v>0</v>
      </c>
      <c r="M42" s="4">
        <v>0</v>
      </c>
      <c r="N42" s="4" t="str">
        <v>ECOPM048</v>
      </c>
      <c r="O42" s="4" t="str">
        <v>ECOPM048</v>
      </c>
      <c r="P42" s="4" t="str">
        <v>Kỹ thuật bảo trì</v>
      </c>
      <c r="Q42" s="4" t="str">
        <v>Kỹ thuật bảo trì</v>
      </c>
      <c r="R42" s="4" t="str">
        <v>-</v>
      </c>
    </row>
    <row r="43" spans="1:18" ht="12.9" x14ac:dyDescent="0.35">
      <c r="A43" s="2"/>
      <c r="B43" s="7" t="s">
        <v>176</v>
      </c>
      <c r="C43" s="7" t="s">
        <v>177</v>
      </c>
      <c r="D43" s="7" t="s">
        <v>35</v>
      </c>
      <c r="E43" s="7" t="s">
        <v>36</v>
      </c>
      <c r="F43" s="7" t="s">
        <v>74</v>
      </c>
      <c r="G43" s="7"/>
      <c r="H43" s="7"/>
      <c r="I43" s="7"/>
      <c r="J43" s="2" t="str">
        <f>_xlfn.XLOOKUP(L_CC[[#This Row],[PC center]],L_PC[Profit center],L_PC[PC name])</f>
        <v>Kỹ thuật bảo trì</v>
      </c>
      <c r="K43" s="2" t="str">
        <f>_xlfn.XLOOKUP(L_CC[[#This Row],[Fund center]],L_FC[Fund center],L_FC[Site],"")</f>
        <v>HY</v>
      </c>
      <c r="L43" s="4">
        <v>0</v>
      </c>
      <c r="M43" s="4">
        <v>0</v>
      </c>
      <c r="N43" s="4" t="str">
        <v>ECOPM049</v>
      </c>
      <c r="O43" s="4" t="str">
        <v>ECOPM049</v>
      </c>
      <c r="P43" s="4" t="str">
        <v>Kỹ thuật bảo trì</v>
      </c>
      <c r="Q43" s="4" t="str">
        <v>Kỹ thuật bảo trì</v>
      </c>
      <c r="R43" s="4" t="str">
        <v>-</v>
      </c>
    </row>
    <row r="44" spans="1:18" ht="12.9" x14ac:dyDescent="0.35">
      <c r="A44" s="2"/>
      <c r="B44" s="7" t="s">
        <v>178</v>
      </c>
      <c r="C44" s="7" t="s">
        <v>179</v>
      </c>
      <c r="D44" s="7" t="s">
        <v>35</v>
      </c>
      <c r="E44" s="7" t="s">
        <v>36</v>
      </c>
      <c r="F44" s="7" t="s">
        <v>74</v>
      </c>
      <c r="G44" s="7"/>
      <c r="H44" s="7"/>
      <c r="I44" s="7"/>
      <c r="J44" s="2" t="str">
        <f>_xlfn.XLOOKUP(L_CC[[#This Row],[PC center]],L_PC[Profit center],L_PC[PC name])</f>
        <v>Kỹ thuật bảo trì</v>
      </c>
      <c r="K44" s="2" t="str">
        <f>_xlfn.XLOOKUP(L_CC[[#This Row],[Fund center]],L_FC[Fund center],L_FC[Site],"")</f>
        <v>HY</v>
      </c>
      <c r="L44" s="4">
        <v>0</v>
      </c>
      <c r="M44" s="4">
        <v>0</v>
      </c>
      <c r="N44" s="4" t="str">
        <v>ECOPM050</v>
      </c>
      <c r="O44" s="4" t="str">
        <v>ECOPM050</v>
      </c>
      <c r="P44" s="4" t="str">
        <v>Kỹ thuật bảo trì</v>
      </c>
      <c r="Q44" s="4" t="str">
        <v>Kỹ thuật bảo trì</v>
      </c>
      <c r="R44" s="4" t="str">
        <v>-</v>
      </c>
    </row>
    <row r="45" spans="1:18" ht="12.9" x14ac:dyDescent="0.35">
      <c r="A45" s="2"/>
      <c r="B45" s="7" t="s">
        <v>180</v>
      </c>
      <c r="C45" s="7" t="s">
        <v>181</v>
      </c>
      <c r="D45" s="7" t="s">
        <v>37</v>
      </c>
      <c r="E45" s="7" t="s">
        <v>38</v>
      </c>
      <c r="F45" s="7" t="s">
        <v>75</v>
      </c>
      <c r="G45" s="7"/>
      <c r="H45" s="7"/>
      <c r="I45" s="7"/>
      <c r="J45" s="2" t="str">
        <f>_xlfn.XLOOKUP(L_CC[[#This Row],[PC center]],L_PC[Profit center],L_PC[PC name])</f>
        <v>An ninh bảo vệ</v>
      </c>
      <c r="K45" s="2" t="str">
        <f>_xlfn.XLOOKUP(L_CC[[#This Row],[Fund center]],L_FC[Fund center],L_FC[Site],"")</f>
        <v>HY</v>
      </c>
      <c r="L45" s="4">
        <v>0</v>
      </c>
      <c r="M45" s="4">
        <v>0</v>
      </c>
      <c r="N45" s="4" t="str">
        <v>ECOPM051</v>
      </c>
      <c r="O45" s="4" t="str">
        <v>ECOPM051</v>
      </c>
      <c r="P45" s="4" t="str">
        <v>An ninh bảo vệ</v>
      </c>
      <c r="Q45" s="4" t="str">
        <v>An ninh bảo vệ</v>
      </c>
      <c r="R45" s="4" t="str">
        <v>-</v>
      </c>
    </row>
    <row r="46" spans="1:18" ht="12.9" x14ac:dyDescent="0.35">
      <c r="A46" s="2"/>
      <c r="B46" s="7" t="s">
        <v>182</v>
      </c>
      <c r="C46" s="7" t="s">
        <v>183</v>
      </c>
      <c r="D46" s="7" t="s">
        <v>37</v>
      </c>
      <c r="E46" s="7" t="s">
        <v>38</v>
      </c>
      <c r="F46" s="7" t="s">
        <v>75</v>
      </c>
      <c r="G46" s="7"/>
      <c r="H46" s="7"/>
      <c r="I46" s="7"/>
      <c r="J46" s="2" t="str">
        <f>_xlfn.XLOOKUP(L_CC[[#This Row],[PC center]],L_PC[Profit center],L_PC[PC name])</f>
        <v>An ninh bảo vệ</v>
      </c>
      <c r="K46" s="2" t="str">
        <f>_xlfn.XLOOKUP(L_CC[[#This Row],[Fund center]],L_FC[Fund center],L_FC[Site],"")</f>
        <v>HY</v>
      </c>
      <c r="L46" s="4">
        <v>0</v>
      </c>
      <c r="M46" s="4">
        <v>0</v>
      </c>
      <c r="N46" s="4" t="str">
        <v>ECOPM052</v>
      </c>
      <c r="O46" s="4" t="str">
        <v>ECOPM052</v>
      </c>
      <c r="P46" s="4" t="str">
        <v>An ninh bảo vệ</v>
      </c>
      <c r="Q46" s="4" t="str">
        <v>An ninh bảo vệ</v>
      </c>
      <c r="R46" s="4" t="str">
        <v>-</v>
      </c>
    </row>
    <row r="47" spans="1:18" ht="12.9" x14ac:dyDescent="0.35">
      <c r="A47" s="2"/>
      <c r="B47" s="7" t="s">
        <v>184</v>
      </c>
      <c r="C47" s="7" t="s">
        <v>185</v>
      </c>
      <c r="D47" s="7" t="s">
        <v>37</v>
      </c>
      <c r="E47" s="7" t="s">
        <v>38</v>
      </c>
      <c r="F47" s="7" t="s">
        <v>75</v>
      </c>
      <c r="G47" s="7"/>
      <c r="H47" s="7"/>
      <c r="I47" s="7"/>
      <c r="J47" s="2" t="str">
        <f>_xlfn.XLOOKUP(L_CC[[#This Row],[PC center]],L_PC[Profit center],L_PC[PC name])</f>
        <v>An ninh bảo vệ</v>
      </c>
      <c r="K47" s="2" t="str">
        <f>_xlfn.XLOOKUP(L_CC[[#This Row],[Fund center]],L_FC[Fund center],L_FC[Site],"")</f>
        <v>HY</v>
      </c>
      <c r="L47" s="4">
        <v>0</v>
      </c>
      <c r="M47" s="4">
        <v>0</v>
      </c>
      <c r="N47" s="4" t="str">
        <v>ECOPM053</v>
      </c>
      <c r="O47" s="4" t="str">
        <v>ECOPM053</v>
      </c>
      <c r="P47" s="4" t="str">
        <v>An ninh bảo vệ</v>
      </c>
      <c r="Q47" s="4" t="str">
        <v>An ninh bảo vệ</v>
      </c>
      <c r="R47" s="4" t="str">
        <v>-</v>
      </c>
    </row>
    <row r="48" spans="1:18" ht="12.9" x14ac:dyDescent="0.35">
      <c r="A48" s="2"/>
      <c r="B48" s="7" t="s">
        <v>186</v>
      </c>
      <c r="C48" s="7" t="s">
        <v>187</v>
      </c>
      <c r="D48" s="7" t="s">
        <v>59</v>
      </c>
      <c r="E48" s="7" t="s">
        <v>60</v>
      </c>
      <c r="F48" s="7" t="s">
        <v>86</v>
      </c>
      <c r="G48" s="7"/>
      <c r="H48" s="7"/>
      <c r="I48" s="7"/>
      <c r="J48" s="2" t="str">
        <f>_xlfn.XLOOKUP(L_CC[[#This Row],[PC center]],L_PC[Profit center],L_PC[PC name])</f>
        <v>Phòng cháy cứu hộ</v>
      </c>
      <c r="K48" s="2" t="str">
        <f>_xlfn.XLOOKUP(L_CC[[#This Row],[Fund center]],L_FC[Fund center],L_FC[Site],"")</f>
        <v>HY</v>
      </c>
      <c r="L48" s="4">
        <v>0</v>
      </c>
      <c r="M48" s="4">
        <v>0</v>
      </c>
      <c r="N48" s="4" t="str">
        <v>ECOPM054</v>
      </c>
      <c r="O48" s="4" t="str">
        <v>ECOPM054</v>
      </c>
      <c r="P48" s="4" t="str">
        <v>Phòng cháy cứu hộ</v>
      </c>
      <c r="Q48" s="4" t="str">
        <v>Phòng cháy cứu hộ</v>
      </c>
      <c r="R48" s="4" t="str">
        <v>-</v>
      </c>
    </row>
    <row r="49" spans="1:18" ht="12.9" x14ac:dyDescent="0.35">
      <c r="A49" s="2"/>
      <c r="B49" s="7" t="s">
        <v>188</v>
      </c>
      <c r="C49" s="7" t="s">
        <v>189</v>
      </c>
      <c r="D49" s="7" t="s">
        <v>59</v>
      </c>
      <c r="E49" s="7" t="s">
        <v>60</v>
      </c>
      <c r="F49" s="7" t="s">
        <v>86</v>
      </c>
      <c r="G49" s="7"/>
      <c r="H49" s="7"/>
      <c r="I49" s="7"/>
      <c r="J49" s="2" t="str">
        <f>_xlfn.XLOOKUP(L_CC[[#This Row],[PC center]],L_PC[Profit center],L_PC[PC name])</f>
        <v>Phòng cháy cứu hộ</v>
      </c>
      <c r="K49" s="2" t="str">
        <f>_xlfn.XLOOKUP(L_CC[[#This Row],[Fund center]],L_FC[Fund center],L_FC[Site],"")</f>
        <v>HY</v>
      </c>
      <c r="L49" s="4">
        <v>0</v>
      </c>
      <c r="M49" s="4">
        <v>0</v>
      </c>
      <c r="N49" s="4" t="str">
        <v>ECOPM055</v>
      </c>
      <c r="O49" s="4" t="str">
        <v>ECOPM055</v>
      </c>
      <c r="P49" s="4" t="str">
        <v>Phòng cháy cứu hộ</v>
      </c>
      <c r="Q49" s="4" t="str">
        <v>Phòng cháy cứu hộ</v>
      </c>
      <c r="R49" s="4" t="str">
        <v>-</v>
      </c>
    </row>
    <row r="50" spans="1:18" ht="12.9" x14ac:dyDescent="0.35">
      <c r="A50" s="2"/>
      <c r="B50" s="7" t="s">
        <v>190</v>
      </c>
      <c r="C50" s="7" t="s">
        <v>191</v>
      </c>
      <c r="D50" s="7" t="s">
        <v>37</v>
      </c>
      <c r="E50" s="7" t="s">
        <v>38</v>
      </c>
      <c r="F50" s="7" t="s">
        <v>75</v>
      </c>
      <c r="G50" s="7"/>
      <c r="H50" s="7"/>
      <c r="I50" s="7"/>
      <c r="J50" s="2" t="str">
        <f>_xlfn.XLOOKUP(L_CC[[#This Row],[PC center]],L_PC[Profit center],L_PC[PC name])</f>
        <v>An ninh bảo vệ</v>
      </c>
      <c r="K50" s="2" t="str">
        <f>_xlfn.XLOOKUP(L_CC[[#This Row],[Fund center]],L_FC[Fund center],L_FC[Site],"")</f>
        <v>HY</v>
      </c>
      <c r="L50" s="4">
        <v>0</v>
      </c>
      <c r="M50" s="4">
        <v>0</v>
      </c>
      <c r="N50" s="4" t="str">
        <v>ECOPM056</v>
      </c>
      <c r="O50" s="4" t="str">
        <v>ECOPM056</v>
      </c>
      <c r="P50" s="4" t="str">
        <v>An ninh bảo vệ</v>
      </c>
      <c r="Q50" s="4" t="str">
        <v>An ninh bảo vệ</v>
      </c>
      <c r="R50" s="4" t="str">
        <v>-</v>
      </c>
    </row>
    <row r="51" spans="1:18" ht="12.9" x14ac:dyDescent="0.35">
      <c r="A51" s="2"/>
      <c r="B51" s="7" t="s">
        <v>192</v>
      </c>
      <c r="C51" s="7" t="s">
        <v>193</v>
      </c>
      <c r="D51" s="7" t="s">
        <v>37</v>
      </c>
      <c r="E51" s="7" t="s">
        <v>38</v>
      </c>
      <c r="F51" s="7" t="s">
        <v>75</v>
      </c>
      <c r="G51" s="7"/>
      <c r="H51" s="7"/>
      <c r="I51" s="7"/>
      <c r="J51" s="2" t="str">
        <f>_xlfn.XLOOKUP(L_CC[[#This Row],[PC center]],L_PC[Profit center],L_PC[PC name])</f>
        <v>An ninh bảo vệ</v>
      </c>
      <c r="K51" s="2" t="str">
        <f>_xlfn.XLOOKUP(L_CC[[#This Row],[Fund center]],L_FC[Fund center],L_FC[Site],"")</f>
        <v>HY</v>
      </c>
      <c r="L51" s="4">
        <v>0</v>
      </c>
      <c r="M51" s="4">
        <v>0</v>
      </c>
      <c r="N51" s="4" t="str">
        <v>ECOPM057</v>
      </c>
      <c r="O51" s="4" t="str">
        <v>ECOPM057</v>
      </c>
      <c r="P51" s="4" t="str">
        <v>An ninh bảo vệ</v>
      </c>
      <c r="Q51" s="4" t="str">
        <v>An ninh bảo vệ</v>
      </c>
      <c r="R51" s="4" t="str">
        <v>-</v>
      </c>
    </row>
    <row r="52" spans="1:18" ht="12.9" x14ac:dyDescent="0.35">
      <c r="A52" s="2"/>
      <c r="B52" s="7" t="s">
        <v>194</v>
      </c>
      <c r="C52" s="7" t="s">
        <v>195</v>
      </c>
      <c r="D52" s="7" t="s">
        <v>61</v>
      </c>
      <c r="E52" s="7" t="s">
        <v>62</v>
      </c>
      <c r="F52" s="7" t="s">
        <v>87</v>
      </c>
      <c r="G52" s="7"/>
      <c r="H52" s="7"/>
      <c r="I52" s="7"/>
      <c r="J52" s="2" t="str">
        <f>_xlfn.XLOOKUP(L_CC[[#This Row],[PC center]],L_PC[Profit center],L_PC[PC name])</f>
        <v>Môi trường đô thị</v>
      </c>
      <c r="K52" s="2" t="str">
        <f>_xlfn.XLOOKUP(L_CC[[#This Row],[Fund center]],L_FC[Fund center],L_FC[Site],"")</f>
        <v>HY</v>
      </c>
      <c r="L52" s="4">
        <v>0</v>
      </c>
      <c r="M52" s="4">
        <v>0</v>
      </c>
      <c r="N52" s="4" t="str">
        <v>ECOPM061</v>
      </c>
      <c r="O52" s="4" t="str">
        <v>ECOPM061</v>
      </c>
      <c r="P52" s="4" t="str">
        <v>Môi trường đô thị</v>
      </c>
      <c r="Q52" s="4" t="str">
        <v>Môi trường đô thị</v>
      </c>
      <c r="R52" s="4" t="str">
        <v>-</v>
      </c>
    </row>
    <row r="53" spans="1:18" ht="12.9" x14ac:dyDescent="0.35">
      <c r="A53" s="2"/>
      <c r="B53" s="7" t="s">
        <v>196</v>
      </c>
      <c r="C53" s="7" t="s">
        <v>197</v>
      </c>
      <c r="D53" s="7" t="s">
        <v>61</v>
      </c>
      <c r="E53" s="7" t="s">
        <v>62</v>
      </c>
      <c r="F53" s="7" t="s">
        <v>87</v>
      </c>
      <c r="G53" s="7"/>
      <c r="H53" s="7"/>
      <c r="I53" s="7"/>
      <c r="J53" s="2" t="str">
        <f>_xlfn.XLOOKUP(L_CC[[#This Row],[PC center]],L_PC[Profit center],L_PC[PC name])</f>
        <v>Môi trường đô thị</v>
      </c>
      <c r="K53" s="2" t="str">
        <f>_xlfn.XLOOKUP(L_CC[[#This Row],[Fund center]],L_FC[Fund center],L_FC[Site],"")</f>
        <v>HY</v>
      </c>
      <c r="L53" s="4">
        <v>0</v>
      </c>
      <c r="M53" s="4">
        <v>0</v>
      </c>
      <c r="N53" s="4" t="str">
        <v>ECOPM062</v>
      </c>
      <c r="O53" s="4" t="str">
        <v>ECOPM062</v>
      </c>
      <c r="P53" s="4" t="str">
        <v>Môi trường đô thị</v>
      </c>
      <c r="Q53" s="4" t="str">
        <v>Môi trường đô thị</v>
      </c>
      <c r="R53" s="4" t="str">
        <v>-</v>
      </c>
    </row>
    <row r="54" spans="1:18" ht="12.9" x14ac:dyDescent="0.35">
      <c r="A54" s="2"/>
      <c r="B54" s="7" t="s">
        <v>198</v>
      </c>
      <c r="C54" s="7" t="s">
        <v>199</v>
      </c>
      <c r="D54" s="7" t="s">
        <v>61</v>
      </c>
      <c r="E54" s="7" t="s">
        <v>62</v>
      </c>
      <c r="F54" s="7" t="s">
        <v>87</v>
      </c>
      <c r="G54" s="7"/>
      <c r="H54" s="7"/>
      <c r="I54" s="7"/>
      <c r="J54" s="2" t="str">
        <f>_xlfn.XLOOKUP(L_CC[[#This Row],[PC center]],L_PC[Profit center],L_PC[PC name])</f>
        <v>Môi trường đô thị</v>
      </c>
      <c r="K54" s="2" t="str">
        <f>_xlfn.XLOOKUP(L_CC[[#This Row],[Fund center]],L_FC[Fund center],L_FC[Site],"")</f>
        <v>HY</v>
      </c>
      <c r="L54" s="4">
        <v>0</v>
      </c>
      <c r="M54" s="4">
        <v>0</v>
      </c>
      <c r="N54" s="4" t="str">
        <v>ECOPM063</v>
      </c>
      <c r="O54" s="4" t="str">
        <v>ECOPM063</v>
      </c>
      <c r="P54" s="4" t="str">
        <v>Môi trường đô thị</v>
      </c>
      <c r="Q54" s="4" t="str">
        <v>Môi trường đô thị</v>
      </c>
      <c r="R54" s="4" t="str">
        <v>-</v>
      </c>
    </row>
    <row r="55" spans="1:18" ht="12.9" x14ac:dyDescent="0.35">
      <c r="A55" s="2"/>
      <c r="B55" s="7" t="s">
        <v>200</v>
      </c>
      <c r="C55" s="7" t="s">
        <v>201</v>
      </c>
      <c r="D55" s="7" t="s">
        <v>61</v>
      </c>
      <c r="E55" s="7" t="s">
        <v>62</v>
      </c>
      <c r="F55" s="7" t="s">
        <v>87</v>
      </c>
      <c r="G55" s="7"/>
      <c r="H55" s="7"/>
      <c r="I55" s="7"/>
      <c r="J55" s="2" t="str">
        <f>_xlfn.XLOOKUP(L_CC[[#This Row],[PC center]],L_PC[Profit center],L_PC[PC name])</f>
        <v>Môi trường đô thị</v>
      </c>
      <c r="K55" s="2" t="str">
        <f>_xlfn.XLOOKUP(L_CC[[#This Row],[Fund center]],L_FC[Fund center],L_FC[Site],"")</f>
        <v>HY</v>
      </c>
      <c r="L55" s="4">
        <v>0</v>
      </c>
      <c r="M55" s="4">
        <v>0</v>
      </c>
      <c r="N55" s="4" t="str">
        <v>ECOPM064</v>
      </c>
      <c r="O55" s="4" t="str">
        <v>ECOPM064</v>
      </c>
      <c r="P55" s="4" t="str">
        <v>Môi trường đô thị</v>
      </c>
      <c r="Q55" s="4" t="str">
        <v>Môi trường đô thị</v>
      </c>
      <c r="R55" s="4" t="str">
        <v>-</v>
      </c>
    </row>
    <row r="56" spans="1:18" ht="12.9" x14ac:dyDescent="0.35">
      <c r="A56" s="2"/>
      <c r="B56" s="7" t="s">
        <v>202</v>
      </c>
      <c r="C56" s="7" t="s">
        <v>203</v>
      </c>
      <c r="D56" s="7" t="s">
        <v>41</v>
      </c>
      <c r="E56" s="7" t="s">
        <v>42</v>
      </c>
      <c r="F56" s="7" t="s">
        <v>77</v>
      </c>
      <c r="G56" s="7"/>
      <c r="H56" s="7"/>
      <c r="I56" s="7" t="s">
        <v>204</v>
      </c>
      <c r="J56" s="2" t="str">
        <f>_xlfn.XLOOKUP(L_CC[[#This Row],[PC center]],L_PC[Profit center],L_PC[PC name])</f>
        <v>Tiện ích, CLB</v>
      </c>
      <c r="K56" s="2" t="str">
        <f>_xlfn.XLOOKUP(L_CC[[#This Row],[Fund center]],L_FC[Fund center],L_FC[Site],"")</f>
        <v>HY</v>
      </c>
      <c r="L56" s="4">
        <v>0</v>
      </c>
      <c r="M56" s="4">
        <v>0</v>
      </c>
      <c r="N56" s="4" t="str">
        <v>ECOPM065</v>
      </c>
      <c r="O56" s="4" t="str">
        <v>ECOPM065</v>
      </c>
      <c r="P56" s="4" t="str">
        <v>Tiện ích, CLB</v>
      </c>
      <c r="Q56" s="4" t="str">
        <v>Tiện ích, CLB</v>
      </c>
      <c r="R56" s="4" t="str">
        <v>-</v>
      </c>
    </row>
    <row r="57" spans="1:18" ht="12.9" x14ac:dyDescent="0.35">
      <c r="A57" s="2"/>
      <c r="B57" s="7" t="s">
        <v>205</v>
      </c>
      <c r="C57" s="7" t="s">
        <v>206</v>
      </c>
      <c r="D57" s="7" t="s">
        <v>41</v>
      </c>
      <c r="E57" s="7" t="s">
        <v>42</v>
      </c>
      <c r="F57" s="7" t="s">
        <v>77</v>
      </c>
      <c r="G57" s="7"/>
      <c r="H57" s="7"/>
      <c r="I57" s="7" t="s">
        <v>204</v>
      </c>
      <c r="J57" s="2" t="str">
        <f>_xlfn.XLOOKUP(L_CC[[#This Row],[PC center]],L_PC[Profit center],L_PC[PC name])</f>
        <v>Tiện ích, CLB</v>
      </c>
      <c r="K57" s="2" t="str">
        <f>_xlfn.XLOOKUP(L_CC[[#This Row],[Fund center]],L_FC[Fund center],L_FC[Site],"")</f>
        <v>HY</v>
      </c>
      <c r="L57" s="4">
        <v>0</v>
      </c>
      <c r="M57" s="4">
        <v>0</v>
      </c>
      <c r="N57" s="4" t="str">
        <v>ECOPM066</v>
      </c>
      <c r="O57" s="4" t="str">
        <v>ECOPM066</v>
      </c>
      <c r="P57" s="4" t="str">
        <v>Tiện ích, CLB</v>
      </c>
      <c r="Q57" s="4" t="str">
        <v>Tiện ích, CLB</v>
      </c>
      <c r="R57" s="4" t="str">
        <v>-</v>
      </c>
    </row>
    <row r="58" spans="1:18" ht="12.9" x14ac:dyDescent="0.35">
      <c r="A58" s="2"/>
      <c r="B58" s="7" t="s">
        <v>207</v>
      </c>
      <c r="C58" s="7" t="s">
        <v>208</v>
      </c>
      <c r="D58" s="7" t="s">
        <v>41</v>
      </c>
      <c r="E58" s="7" t="s">
        <v>42</v>
      </c>
      <c r="F58" s="7" t="s">
        <v>77</v>
      </c>
      <c r="G58" s="7"/>
      <c r="H58" s="7"/>
      <c r="I58" s="7"/>
      <c r="J58" s="2" t="str">
        <f>_xlfn.XLOOKUP(L_CC[[#This Row],[PC center]],L_PC[Profit center],L_PC[PC name])</f>
        <v>Tiện ích, CLB</v>
      </c>
      <c r="K58" s="2" t="str">
        <f>_xlfn.XLOOKUP(L_CC[[#This Row],[Fund center]],L_FC[Fund center],L_FC[Site],"")</f>
        <v>HY</v>
      </c>
      <c r="L58" s="4">
        <v>0</v>
      </c>
      <c r="M58" s="4">
        <v>0</v>
      </c>
      <c r="N58" s="4" t="str">
        <v>ECOPM081</v>
      </c>
      <c r="O58" s="4" t="str">
        <v>ECOPM081</v>
      </c>
      <c r="P58" s="4" t="str">
        <v>Tiện ích, CLB</v>
      </c>
      <c r="Q58" s="4" t="str">
        <v>Tiện ích, CLB</v>
      </c>
      <c r="R58" s="4" t="str">
        <v>-</v>
      </c>
    </row>
    <row r="59" spans="1:18" ht="12.9" x14ac:dyDescent="0.35">
      <c r="A59" s="2"/>
      <c r="B59" s="7" t="s">
        <v>209</v>
      </c>
      <c r="C59" s="7" t="s">
        <v>210</v>
      </c>
      <c r="D59" s="7" t="s">
        <v>55</v>
      </c>
      <c r="E59" s="7" t="s">
        <v>56</v>
      </c>
      <c r="F59" s="7" t="s">
        <v>84</v>
      </c>
      <c r="G59" s="7"/>
      <c r="H59" s="7"/>
      <c r="I59" s="7" t="s">
        <v>204</v>
      </c>
      <c r="J59" s="2" t="str">
        <f>_xlfn.XLOOKUP(L_CC[[#This Row],[PC center]],L_PC[Profit center],L_PC[PC name])</f>
        <v>Kinh doanh dịch vụ</v>
      </c>
      <c r="K59" s="2" t="str">
        <f>_xlfn.XLOOKUP(L_CC[[#This Row],[Fund center]],L_FC[Fund center],L_FC[Site],"")</f>
        <v>HY</v>
      </c>
      <c r="L59" s="4">
        <v>0</v>
      </c>
      <c r="M59" s="4">
        <v>0</v>
      </c>
      <c r="N59" s="4" t="str">
        <v>ECOPM082</v>
      </c>
      <c r="O59" s="4" t="str">
        <v>ECOPM082</v>
      </c>
      <c r="P59" s="4" t="str">
        <v>Kinh doanh dịch vụ</v>
      </c>
      <c r="Q59" s="4" t="str">
        <v>Kinh doanh dịch vụ</v>
      </c>
      <c r="R59" s="4" t="str">
        <v>-</v>
      </c>
    </row>
    <row r="60" spans="1:18" ht="12.9" x14ac:dyDescent="0.35">
      <c r="A60" s="2"/>
      <c r="B60" s="7" t="s">
        <v>211</v>
      </c>
      <c r="C60" s="7" t="s">
        <v>212</v>
      </c>
      <c r="D60" s="7" t="s">
        <v>51</v>
      </c>
      <c r="E60" s="7" t="s">
        <v>52</v>
      </c>
      <c r="F60" s="7" t="s">
        <v>82</v>
      </c>
      <c r="G60" s="7"/>
      <c r="H60" s="7"/>
      <c r="I60" s="7"/>
      <c r="J60" s="2" t="str">
        <f>_xlfn.XLOOKUP(L_CC[[#This Row],[PC center]],L_PC[Profit center],L_PC[PC name])</f>
        <v>Kiểm tra giám sát</v>
      </c>
      <c r="K60" s="2" t="str">
        <f>_xlfn.XLOOKUP(L_CC[[#This Row],[Fund center]],L_FC[Fund center],L_FC[Site],"")</f>
        <v>HY</v>
      </c>
      <c r="L60" s="4">
        <v>0</v>
      </c>
      <c r="M60" s="4">
        <v>0</v>
      </c>
      <c r="N60" s="4" t="str">
        <v>ECOPM083</v>
      </c>
      <c r="O60" s="4" t="str">
        <v>ECOPM083</v>
      </c>
      <c r="P60" s="4" t="str">
        <v>Kiểm tra giám sát</v>
      </c>
      <c r="Q60" s="4" t="str">
        <v>Kiểm tra giám sát</v>
      </c>
      <c r="R60" s="4" t="str">
        <v>-</v>
      </c>
    </row>
    <row r="61" spans="1:18" ht="12.9" x14ac:dyDescent="0.35">
      <c r="A61" s="2"/>
      <c r="B61" s="7" t="s">
        <v>213</v>
      </c>
      <c r="C61" s="7" t="s">
        <v>214</v>
      </c>
      <c r="D61" s="7" t="s">
        <v>41</v>
      </c>
      <c r="E61" s="7" t="s">
        <v>42</v>
      </c>
      <c r="F61" s="7" t="s">
        <v>77</v>
      </c>
      <c r="G61" s="7"/>
      <c r="H61" s="7"/>
      <c r="I61" s="7" t="s">
        <v>204</v>
      </c>
      <c r="J61" s="2" t="str">
        <f>_xlfn.XLOOKUP(L_CC[[#This Row],[PC center]],L_PC[Profit center],L_PC[PC name])</f>
        <v>Tiện ích, CLB</v>
      </c>
      <c r="K61" s="2" t="str">
        <f>_xlfn.XLOOKUP(L_CC[[#This Row],[Fund center]],L_FC[Fund center],L_FC[Site],"")</f>
        <v>HY</v>
      </c>
      <c r="L61" s="4">
        <v>0</v>
      </c>
      <c r="M61" s="4">
        <v>0</v>
      </c>
      <c r="N61" s="4" t="str">
        <v>ECOPM084</v>
      </c>
      <c r="O61" s="4" t="str">
        <v>ECOPM084</v>
      </c>
      <c r="P61" s="4" t="str">
        <v>Tiện ích, CLB</v>
      </c>
      <c r="Q61" s="4" t="str">
        <v>Tiện ích, CLB</v>
      </c>
      <c r="R61" s="4" t="str">
        <v>-</v>
      </c>
    </row>
    <row r="62" spans="1:18" ht="12.9" x14ac:dyDescent="0.35">
      <c r="A62" s="2"/>
      <c r="B62" s="7" t="s">
        <v>215</v>
      </c>
      <c r="C62" s="7" t="s">
        <v>216</v>
      </c>
      <c r="D62" s="7" t="s">
        <v>41</v>
      </c>
      <c r="E62" s="7" t="s">
        <v>42</v>
      </c>
      <c r="F62" s="7" t="s">
        <v>77</v>
      </c>
      <c r="G62" s="7"/>
      <c r="H62" s="7"/>
      <c r="I62" s="7" t="s">
        <v>204</v>
      </c>
      <c r="J62" s="2" t="str">
        <f>_xlfn.XLOOKUP(L_CC[[#This Row],[PC center]],L_PC[Profit center],L_PC[PC name])</f>
        <v>Tiện ích, CLB</v>
      </c>
      <c r="K62" s="2" t="str">
        <f>_xlfn.XLOOKUP(L_CC[[#This Row],[Fund center]],L_FC[Fund center],L_FC[Site],"")</f>
        <v>HY</v>
      </c>
      <c r="L62" s="4">
        <v>0</v>
      </c>
      <c r="M62" s="4">
        <v>0</v>
      </c>
      <c r="N62" s="4" t="str">
        <v>ECOPM085</v>
      </c>
      <c r="O62" s="4" t="str">
        <v>ECOPM085</v>
      </c>
      <c r="P62" s="4" t="str">
        <v>Tiện ích, CLB</v>
      </c>
      <c r="Q62" s="4" t="str">
        <v>Tiện ích, CLB</v>
      </c>
      <c r="R62" s="4" t="str">
        <v>-</v>
      </c>
    </row>
    <row r="63" spans="1:18" ht="12.9" x14ac:dyDescent="0.35">
      <c r="A63" s="2"/>
      <c r="B63" s="7" t="s">
        <v>217</v>
      </c>
      <c r="C63" s="7" t="s">
        <v>218</v>
      </c>
      <c r="D63" s="7" t="s">
        <v>37</v>
      </c>
      <c r="E63" s="7" t="s">
        <v>38</v>
      </c>
      <c r="F63" s="7" t="s">
        <v>75</v>
      </c>
      <c r="G63" s="7"/>
      <c r="H63" s="7"/>
      <c r="I63" s="7"/>
      <c r="J63" s="2" t="str">
        <f>_xlfn.XLOOKUP(L_CC[[#This Row],[PC center]],L_PC[Profit center],L_PC[PC name])</f>
        <v>An ninh bảo vệ</v>
      </c>
      <c r="K63" s="2" t="str">
        <f>_xlfn.XLOOKUP(L_CC[[#This Row],[Fund center]],L_FC[Fund center],L_FC[Site],"")</f>
        <v>HY</v>
      </c>
      <c r="L63" s="4">
        <v>0</v>
      </c>
      <c r="M63" s="4">
        <v>0</v>
      </c>
      <c r="N63" s="4" t="str">
        <v>ECOPM086</v>
      </c>
      <c r="O63" s="4" t="str">
        <v>ECOPM086</v>
      </c>
      <c r="P63" s="4" t="str">
        <v>An ninh bảo vệ</v>
      </c>
      <c r="Q63" s="4" t="str">
        <v>An ninh bảo vệ</v>
      </c>
      <c r="R63" s="4" t="str">
        <v>-</v>
      </c>
    </row>
    <row r="64" spans="1:18" ht="12.9" x14ac:dyDescent="0.35">
      <c r="A64" s="2"/>
      <c r="B64" s="7" t="s">
        <v>219</v>
      </c>
      <c r="C64" s="7" t="s">
        <v>220</v>
      </c>
      <c r="D64" s="7" t="s">
        <v>33</v>
      </c>
      <c r="E64" s="7" t="s">
        <v>34</v>
      </c>
      <c r="F64" s="7" t="s">
        <v>73</v>
      </c>
      <c r="G64" s="7"/>
      <c r="H64" s="7"/>
      <c r="I64" s="7"/>
      <c r="J64" s="2" t="str">
        <f>_xlfn.XLOOKUP(L_CC[[#This Row],[PC center]],L_PC[Profit center],L_PC[PC name])</f>
        <v>Quản lý khu vực</v>
      </c>
      <c r="K64" s="2" t="str">
        <f>_xlfn.XLOOKUP(L_CC[[#This Row],[Fund center]],L_FC[Fund center],L_FC[Site],"")</f>
        <v>HY</v>
      </c>
      <c r="L64" s="4">
        <v>0</v>
      </c>
      <c r="M64" s="4">
        <v>0</v>
      </c>
      <c r="N64" s="4" t="str">
        <v>ECOPM100</v>
      </c>
      <c r="O64" s="4" t="str">
        <v>ECOPM100</v>
      </c>
      <c r="P64" s="4" t="str">
        <v>Quản lý khu vực</v>
      </c>
      <c r="Q64" s="4" t="str">
        <v>Quản lý khu vực</v>
      </c>
      <c r="R64" s="4" t="str">
        <v>-</v>
      </c>
    </row>
    <row r="65" spans="1:18" ht="12.9" x14ac:dyDescent="0.35">
      <c r="A65" s="2"/>
      <c r="B65" s="7" t="s">
        <v>221</v>
      </c>
      <c r="C65" s="7" t="s">
        <v>222</v>
      </c>
      <c r="D65" s="7" t="s">
        <v>33</v>
      </c>
      <c r="E65" s="7" t="s">
        <v>34</v>
      </c>
      <c r="F65" s="7" t="s">
        <v>73</v>
      </c>
      <c r="G65" s="7"/>
      <c r="H65" s="7"/>
      <c r="I65" s="7"/>
      <c r="J65" s="2" t="str">
        <f>_xlfn.XLOOKUP(L_CC[[#This Row],[PC center]],L_PC[Profit center],L_PC[PC name])</f>
        <v>Quản lý khu vực</v>
      </c>
      <c r="K65" s="2" t="str">
        <f>_xlfn.XLOOKUP(L_CC[[#This Row],[Fund center]],L_FC[Fund center],L_FC[Site],"")</f>
        <v>HY</v>
      </c>
      <c r="L65" s="4">
        <v>0</v>
      </c>
      <c r="M65" s="4">
        <v>0</v>
      </c>
      <c r="N65" s="4" t="str">
        <v>ECOPM200</v>
      </c>
      <c r="O65" s="4" t="str">
        <v>ECOPM200</v>
      </c>
      <c r="P65" s="4" t="str">
        <v>Quản lý khu vực</v>
      </c>
      <c r="Q65" s="4" t="str">
        <v>Quản lý khu vực</v>
      </c>
      <c r="R65" s="4" t="str">
        <v>-</v>
      </c>
    </row>
    <row r="66" spans="1:18" ht="12.9" x14ac:dyDescent="0.35">
      <c r="A66" s="2"/>
      <c r="B66" s="7" t="s">
        <v>223</v>
      </c>
      <c r="C66" s="7" t="s">
        <v>224</v>
      </c>
      <c r="D66" s="7" t="s">
        <v>33</v>
      </c>
      <c r="E66" s="7" t="s">
        <v>34</v>
      </c>
      <c r="F66" s="7" t="s">
        <v>73</v>
      </c>
      <c r="G66" s="7"/>
      <c r="H66" s="7"/>
      <c r="I66" s="7"/>
      <c r="J66" s="2" t="str">
        <f>_xlfn.XLOOKUP(L_CC[[#This Row],[PC center]],L_PC[Profit center],L_PC[PC name])</f>
        <v>Quản lý khu vực</v>
      </c>
      <c r="K66" s="2" t="str">
        <f>_xlfn.XLOOKUP(L_CC[[#This Row],[Fund center]],L_FC[Fund center],L_FC[Site],"")</f>
        <v>HY</v>
      </c>
      <c r="L66" s="4">
        <v>0</v>
      </c>
      <c r="M66" s="4">
        <v>0</v>
      </c>
      <c r="N66" s="4" t="str">
        <v>ECOPM300</v>
      </c>
      <c r="O66" s="4" t="str">
        <v>ECOPM300</v>
      </c>
      <c r="P66" s="4" t="str">
        <v>Quản lý khu vực</v>
      </c>
      <c r="Q66" s="4" t="str">
        <v>Quản lý khu vực</v>
      </c>
      <c r="R66" s="4" t="str">
        <v>-</v>
      </c>
    </row>
    <row r="67" spans="1:18" ht="12.9" x14ac:dyDescent="0.35">
      <c r="A67" s="2"/>
      <c r="B67" s="7" t="s">
        <v>225</v>
      </c>
      <c r="C67" s="7" t="s">
        <v>226</v>
      </c>
      <c r="D67" s="7" t="s">
        <v>63</v>
      </c>
      <c r="E67" s="7" t="s">
        <v>64</v>
      </c>
      <c r="F67" s="7" t="s">
        <v>88</v>
      </c>
      <c r="G67" s="7"/>
      <c r="H67" s="7"/>
      <c r="I67" s="7" t="s">
        <v>204</v>
      </c>
      <c r="J67" s="2" t="str">
        <f>_xlfn.XLOOKUP(L_CC[[#This Row],[PC center]],L_PC[Profit center],L_PC[PC name])</f>
        <v>Quản lý tòa nhà</v>
      </c>
      <c r="K67" s="2" t="str">
        <f>_xlfn.XLOOKUP(L_CC[[#This Row],[Fund center]],L_FC[Fund center],L_FC[Site],"")</f>
        <v>HY</v>
      </c>
      <c r="L67" s="4">
        <v>0</v>
      </c>
      <c r="M67" s="4">
        <v>0</v>
      </c>
      <c r="N67" s="4" t="str">
        <v>ECOPM400</v>
      </c>
      <c r="O67" s="4" t="str">
        <v>ECOPM400</v>
      </c>
      <c r="P67" s="4" t="str">
        <v>Quản lý tòa nhà</v>
      </c>
      <c r="Q67" s="4" t="str">
        <v>Quản lý tòa nhà</v>
      </c>
      <c r="R67" s="4" t="str">
        <v>-</v>
      </c>
    </row>
    <row r="68" spans="1:18" ht="12.9" x14ac:dyDescent="0.35">
      <c r="A68" s="2"/>
      <c r="B68" s="7" t="s">
        <v>227</v>
      </c>
      <c r="C68" s="7" t="s">
        <v>228</v>
      </c>
      <c r="D68" s="7" t="s">
        <v>63</v>
      </c>
      <c r="E68" s="7" t="s">
        <v>64</v>
      </c>
      <c r="F68" s="7" t="s">
        <v>88</v>
      </c>
      <c r="G68" s="7"/>
      <c r="H68" s="7"/>
      <c r="I68" s="7" t="s">
        <v>204</v>
      </c>
      <c r="J68" s="2" t="str">
        <f>_xlfn.XLOOKUP(L_CC[[#This Row],[PC center]],L_PC[Profit center],L_PC[PC name])</f>
        <v>Quản lý tòa nhà</v>
      </c>
      <c r="K68" s="2" t="str">
        <f>_xlfn.XLOOKUP(L_CC[[#This Row],[Fund center]],L_FC[Fund center],L_FC[Site],"")</f>
        <v>HY</v>
      </c>
      <c r="L68" s="4">
        <v>0</v>
      </c>
      <c r="M68" s="4">
        <v>0</v>
      </c>
      <c r="N68" s="4" t="str">
        <v>ECOPM500</v>
      </c>
      <c r="O68" s="4" t="str">
        <v>ECOPM500</v>
      </c>
      <c r="P68" s="4" t="str">
        <v>Quản lý tòa nhà</v>
      </c>
      <c r="Q68" s="4" t="str">
        <v>Quản lý tòa nhà</v>
      </c>
      <c r="R68" s="4" t="str">
        <v>-</v>
      </c>
    </row>
    <row r="69" spans="1:18" ht="12.9" x14ac:dyDescent="0.35">
      <c r="A69" s="2"/>
      <c r="B69" s="7" t="s">
        <v>229</v>
      </c>
      <c r="C69" s="7" t="s">
        <v>230</v>
      </c>
      <c r="D69" s="7" t="s">
        <v>63</v>
      </c>
      <c r="E69" s="7" t="s">
        <v>64</v>
      </c>
      <c r="F69" s="7" t="s">
        <v>88</v>
      </c>
      <c r="G69" s="7"/>
      <c r="H69" s="7"/>
      <c r="I69" s="7" t="s">
        <v>204</v>
      </c>
      <c r="J69" s="2" t="str">
        <f>_xlfn.XLOOKUP(L_CC[[#This Row],[PC center]],L_PC[Profit center],L_PC[PC name])</f>
        <v>Quản lý tòa nhà</v>
      </c>
      <c r="K69" s="2" t="str">
        <f>_xlfn.XLOOKUP(L_CC[[#This Row],[Fund center]],L_FC[Fund center],L_FC[Site],"")</f>
        <v>HY</v>
      </c>
      <c r="L69" s="4">
        <v>0</v>
      </c>
      <c r="M69" s="4">
        <v>0</v>
      </c>
      <c r="N69" s="4" t="str">
        <v>ECOPM600</v>
      </c>
      <c r="O69" s="4" t="str">
        <v>ECOPM600</v>
      </c>
      <c r="P69" s="4" t="str">
        <v>Quản lý tòa nhà</v>
      </c>
      <c r="Q69" s="4" t="str">
        <v>Quản lý tòa nhà</v>
      </c>
      <c r="R69" s="4" t="str">
        <v>-</v>
      </c>
    </row>
    <row r="70" spans="1:18" ht="12.9" x14ac:dyDescent="0.35">
      <c r="A70" s="2"/>
      <c r="B70" s="7" t="s">
        <v>231</v>
      </c>
      <c r="C70" s="7" t="s">
        <v>232</v>
      </c>
      <c r="D70" s="7" t="s">
        <v>63</v>
      </c>
      <c r="E70" s="7" t="s">
        <v>64</v>
      </c>
      <c r="F70" s="7" t="s">
        <v>88</v>
      </c>
      <c r="G70" s="7"/>
      <c r="H70" s="7"/>
      <c r="I70" s="7" t="s">
        <v>204</v>
      </c>
      <c r="J70" s="2" t="str">
        <f>_xlfn.XLOOKUP(L_CC[[#This Row],[PC center]],L_PC[Profit center],L_PC[PC name])</f>
        <v>Quản lý tòa nhà</v>
      </c>
      <c r="K70" s="2" t="str">
        <f>_xlfn.XLOOKUP(L_CC[[#This Row],[Fund center]],L_FC[Fund center],L_FC[Site],"")</f>
        <v>HY</v>
      </c>
      <c r="L70" s="4">
        <v>0</v>
      </c>
      <c r="M70" s="4">
        <v>0</v>
      </c>
      <c r="N70" s="4" t="str">
        <v>ECOPM700</v>
      </c>
      <c r="O70" s="4" t="str">
        <v>ECOPM700</v>
      </c>
      <c r="P70" s="4" t="str">
        <v>Quản lý tòa nhà</v>
      </c>
      <c r="Q70" s="4" t="str">
        <v>Quản lý tòa nhà</v>
      </c>
      <c r="R70" s="4" t="str">
        <v>-</v>
      </c>
    </row>
  </sheetData>
  <phoneticPr fontId="5" type="noConversion"/>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0EBBFF8E-0453-4207-8BA7-0F0A7A1DC944}">
          <x14:formula1>
            <xm:f>_xlfn.ANCHORARRAY(Financial!$I$6)</xm:f>
          </x14:formula1>
          <xm:sqref>G8:G70</xm:sqref>
        </x14:dataValidation>
        <x14:dataValidation type="list" allowBlank="1" showInputMessage="1" showErrorMessage="1" xr:uid="{801EB8B9-3366-4D55-863C-FF1101F76FF7}">
          <x14:formula1>
            <xm:f>_xlfn.ANCHORARRAY('Fund center'!$I$8)</xm:f>
          </x14:formula1>
          <xm:sqref>D8:D70</xm:sqref>
        </x14:dataValidation>
        <x14:dataValidation type="list" allowBlank="1" showInputMessage="1" showErrorMessage="1" xr:uid="{8078D16A-63C3-4B07-97D9-675DCA57A7DC}">
          <x14:formula1>
            <xm:f>_xlfn.ANCHORARRAY('{Commit}'!$L$7)</xm:f>
          </x14:formula1>
          <xm:sqref>H8:H70</xm:sqref>
        </x14:dataValidation>
        <x14:dataValidation type="list" allowBlank="1" showInputMessage="1" showErrorMessage="1" xr:uid="{E088E62B-028D-4459-AB6E-A236D35342AD}">
          <x14:formula1>
            <xm:f>_xlfn.ANCHORARRAY('Profit center'!$I$8)</xm:f>
          </x14:formula1>
          <xm:sqref>F8:F70</xm:sqref>
        </x14:dataValidation>
        <x14:dataValidation type="list" allowBlank="1" showInputMessage="1" showErrorMessage="1" xr:uid="{2DED9D92-9EC4-4DE9-9C0D-AF058EF30B20}">
          <x14:formula1>
            <xm:f>_xlfn.ANCHORARRAY(Faculty!$E$7)</xm:f>
          </x14:formula1>
          <xm:sqref>E8:E70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54F8-164F-48FB-9409-9BD2828F9FEC}">
  <sheetPr codeName="Sheet6">
    <tabColor theme="7" tint="0.79998168889431442"/>
  </sheetPr>
  <dimension ref="A1:J182"/>
  <sheetViews>
    <sheetView showGridLines="0" zoomScaleNormal="100" workbookViewId="0">
      <pane ySplit="7" topLeftCell="A167" activePane="bottomLeft" state="frozen"/>
      <selection activeCell="K14" sqref="K14"/>
      <selection pane="bottomLeft" activeCell="E157" sqref="E157"/>
    </sheetView>
  </sheetViews>
  <sheetFormatPr defaultRowHeight="12.9" x14ac:dyDescent="0.35"/>
  <cols>
    <col min="1" max="1" width="1.9140625" customWidth="1"/>
    <col min="2" max="2" width="11.58203125" customWidth="1"/>
    <col min="3" max="3" width="61.08203125" customWidth="1"/>
    <col min="4" max="4" width="14.58203125" customWidth="1"/>
    <col min="5" max="5" width="16.4140625" customWidth="1"/>
    <col min="6" max="6" width="1.6640625" customWidth="1"/>
    <col min="7" max="7" width="7.33203125" style="1" customWidth="1"/>
    <col min="8" max="8" width="6.6640625" style="1" customWidth="1"/>
    <col min="9" max="10" width="8.9140625" style="1" customWidth="1"/>
  </cols>
  <sheetData>
    <row r="1" spans="1:10" x14ac:dyDescent="0.35">
      <c r="A1" s="2"/>
      <c r="B1" s="2" t="str">
        <f t="array" ref="B1:E1">""</f>
        <v/>
      </c>
      <c r="C1" s="2" t="str">
        <v/>
      </c>
      <c r="D1" s="2" t="str">
        <v/>
      </c>
      <c r="E1" s="2" t="str">
        <v/>
      </c>
      <c r="F1" s="2"/>
      <c r="G1" s="4"/>
      <c r="H1" s="4"/>
      <c r="I1" s="4"/>
      <c r="J1" s="4"/>
    </row>
    <row r="2" spans="1:10" ht="14.05" customHeight="1" x14ac:dyDescent="0.35">
      <c r="A2" s="2"/>
      <c r="B2" s="8" t="s">
        <v>233</v>
      </c>
      <c r="C2" s="2"/>
      <c r="D2" s="2"/>
      <c r="E2" s="2"/>
      <c r="F2" s="2"/>
      <c r="G2" s="4"/>
      <c r="H2" s="4"/>
      <c r="I2" s="4"/>
      <c r="J2" s="4"/>
    </row>
    <row r="3" spans="1:10" ht="14.05" customHeight="1" x14ac:dyDescent="0.35">
      <c r="A3" s="2"/>
      <c r="B3" s="2" t="s">
        <v>234</v>
      </c>
      <c r="C3" s="2"/>
      <c r="D3" s="2"/>
      <c r="E3" s="2"/>
      <c r="F3" s="2"/>
      <c r="G3" s="4"/>
      <c r="H3" s="4"/>
      <c r="I3" s="4"/>
      <c r="J3" s="4"/>
    </row>
    <row r="4" spans="1:10" ht="14.05" customHeight="1" x14ac:dyDescent="0.35">
      <c r="A4" s="2"/>
      <c r="B4" s="2" t="s">
        <v>235</v>
      </c>
      <c r="C4" s="2"/>
      <c r="D4" s="2"/>
      <c r="E4" s="2"/>
      <c r="F4" s="2"/>
      <c r="G4" s="4"/>
      <c r="H4" s="4"/>
      <c r="I4" s="4"/>
      <c r="J4" s="4"/>
    </row>
    <row r="5" spans="1:10" ht="14.05" customHeight="1" x14ac:dyDescent="0.35">
      <c r="A5" s="2"/>
      <c r="B5" s="2" t="s">
        <v>236</v>
      </c>
      <c r="C5" s="2"/>
      <c r="D5" s="2"/>
      <c r="E5" s="2"/>
      <c r="F5" s="2"/>
      <c r="G5" s="4"/>
      <c r="H5" s="4"/>
      <c r="I5" s="4"/>
      <c r="J5" s="4"/>
    </row>
    <row r="6" spans="1:10" ht="14.05" customHeight="1" x14ac:dyDescent="0.35">
      <c r="A6" s="2"/>
      <c r="B6" s="2"/>
      <c r="C6" s="2"/>
      <c r="D6" s="2" t="s">
        <v>23</v>
      </c>
      <c r="E6" s="2"/>
      <c r="F6" s="2"/>
      <c r="G6" s="4">
        <f>MAX(_xlfn.ANCHORARRAY(G8))</f>
        <v>0</v>
      </c>
      <c r="H6" s="4">
        <f>MAX(_xlfn.ANCHORARRAY(H8))</f>
        <v>0</v>
      </c>
      <c r="I6" s="4"/>
      <c r="J6" s="4"/>
    </row>
    <row r="7" spans="1:10" x14ac:dyDescent="0.35">
      <c r="A7" s="2" t="s">
        <v>8</v>
      </c>
      <c r="B7" s="2" t="s">
        <v>237</v>
      </c>
      <c r="C7" s="2" t="s">
        <v>238</v>
      </c>
      <c r="D7" s="2" t="s">
        <v>239</v>
      </c>
      <c r="E7" s="2" t="s">
        <v>11</v>
      </c>
      <c r="F7" s="2" t="s">
        <v>8</v>
      </c>
      <c r="G7" s="4" t="s">
        <v>12</v>
      </c>
      <c r="H7" s="4" t="s">
        <v>13</v>
      </c>
      <c r="I7" s="4" t="s">
        <v>14</v>
      </c>
      <c r="J7" s="4" t="s">
        <v>240</v>
      </c>
    </row>
    <row r="8" spans="1:10" x14ac:dyDescent="0.35">
      <c r="A8" s="2"/>
      <c r="B8" s="7" t="s">
        <v>241</v>
      </c>
      <c r="C8" s="7" t="s">
        <v>242</v>
      </c>
      <c r="D8" s="7"/>
      <c r="E8" s="7"/>
      <c r="F8" s="2"/>
      <c r="G8" s="4" cm="1">
        <f t="array" ref="G8:G182">COUNTIFS(L_Mis[MIS code],L_Mis[MIS code])-1</f>
        <v>0</v>
      </c>
      <c r="H8" s="4" cm="1">
        <f t="array" ref="H8:H182">COUNTIFS(L_Mis[MIS code],L_Mis[MIS code]&amp;"?")</f>
        <v>0</v>
      </c>
      <c r="I8" s="4" t="str" cm="1">
        <f t="array" ref="I8:I182">_xlfn._xlws.SORT(L_Mis[MIS code])</f>
        <v>CP0001</v>
      </c>
      <c r="J8" s="4" cm="1">
        <f t="array" ref="J8:J182">COUNTIFS(L_CI[MIS code],L_Mis[MIS code])</f>
        <v>1</v>
      </c>
    </row>
    <row r="9" spans="1:10" x14ac:dyDescent="0.35">
      <c r="A9" s="2"/>
      <c r="B9" s="7" t="s">
        <v>243</v>
      </c>
      <c r="C9" s="7" t="s">
        <v>244</v>
      </c>
      <c r="D9" s="7"/>
      <c r="E9" s="7"/>
      <c r="F9" s="2"/>
      <c r="G9" s="4">
        <v>0</v>
      </c>
      <c r="H9" s="4">
        <v>0</v>
      </c>
      <c r="I9" s="4" t="str">
        <v>CP0002</v>
      </c>
      <c r="J9" s="4">
        <v>1</v>
      </c>
    </row>
    <row r="10" spans="1:10" x14ac:dyDescent="0.35">
      <c r="A10" s="2"/>
      <c r="B10" s="7" t="s">
        <v>245</v>
      </c>
      <c r="C10" s="7" t="s">
        <v>246</v>
      </c>
      <c r="D10" s="7"/>
      <c r="E10" s="7"/>
      <c r="F10" s="2"/>
      <c r="G10" s="4">
        <v>0</v>
      </c>
      <c r="H10" s="4">
        <v>0</v>
      </c>
      <c r="I10" s="4" t="str">
        <v>CP0003</v>
      </c>
      <c r="J10" s="4">
        <v>1</v>
      </c>
    </row>
    <row r="11" spans="1:10" x14ac:dyDescent="0.35">
      <c r="A11" s="2"/>
      <c r="B11" s="7" t="s">
        <v>247</v>
      </c>
      <c r="C11" s="7" t="s">
        <v>248</v>
      </c>
      <c r="D11" s="7"/>
      <c r="E11" s="7"/>
      <c r="F11" s="2"/>
      <c r="G11" s="4">
        <v>0</v>
      </c>
      <c r="H11" s="4">
        <v>0</v>
      </c>
      <c r="I11" s="4" t="str">
        <v>CP0004</v>
      </c>
      <c r="J11" s="4">
        <v>1</v>
      </c>
    </row>
    <row r="12" spans="1:10" x14ac:dyDescent="0.35">
      <c r="A12" s="2"/>
      <c r="B12" s="7" t="s">
        <v>249</v>
      </c>
      <c r="C12" s="7" t="s">
        <v>250</v>
      </c>
      <c r="D12" s="7"/>
      <c r="E12" s="7"/>
      <c r="F12" s="2"/>
      <c r="G12" s="4">
        <v>0</v>
      </c>
      <c r="H12" s="4">
        <v>0</v>
      </c>
      <c r="I12" s="4" t="str">
        <v>CP0005</v>
      </c>
      <c r="J12" s="4">
        <v>1</v>
      </c>
    </row>
    <row r="13" spans="1:10" x14ac:dyDescent="0.35">
      <c r="A13" s="2"/>
      <c r="B13" s="7" t="s">
        <v>251</v>
      </c>
      <c r="C13" s="7" t="s">
        <v>252</v>
      </c>
      <c r="D13" s="7"/>
      <c r="E13" s="7"/>
      <c r="F13" s="2"/>
      <c r="G13" s="4">
        <v>0</v>
      </c>
      <c r="H13" s="4">
        <v>0</v>
      </c>
      <c r="I13" s="4" t="str">
        <v>CP0006</v>
      </c>
      <c r="J13" s="4">
        <v>1</v>
      </c>
    </row>
    <row r="14" spans="1:10" x14ac:dyDescent="0.35">
      <c r="A14" s="2"/>
      <c r="B14" s="7" t="s">
        <v>253</v>
      </c>
      <c r="C14" s="7" t="s">
        <v>254</v>
      </c>
      <c r="D14" s="7"/>
      <c r="E14" s="7"/>
      <c r="F14" s="2"/>
      <c r="G14" s="4">
        <v>0</v>
      </c>
      <c r="H14" s="4">
        <v>0</v>
      </c>
      <c r="I14" s="4" t="str">
        <v>CP0007</v>
      </c>
      <c r="J14" s="4">
        <v>1</v>
      </c>
    </row>
    <row r="15" spans="1:10" x14ac:dyDescent="0.35">
      <c r="A15" s="2"/>
      <c r="B15" s="7" t="s">
        <v>255</v>
      </c>
      <c r="C15" s="7" t="s">
        <v>256</v>
      </c>
      <c r="D15" s="7"/>
      <c r="E15" s="7"/>
      <c r="F15" s="2"/>
      <c r="G15" s="4">
        <v>0</v>
      </c>
      <c r="H15" s="4">
        <v>0</v>
      </c>
      <c r="I15" s="4" t="str">
        <v>CP0008</v>
      </c>
      <c r="J15" s="4">
        <v>1</v>
      </c>
    </row>
    <row r="16" spans="1:10" x14ac:dyDescent="0.35">
      <c r="A16" s="2"/>
      <c r="B16" s="7" t="s">
        <v>257</v>
      </c>
      <c r="C16" s="7" t="s">
        <v>258</v>
      </c>
      <c r="D16" s="7"/>
      <c r="E16" s="7"/>
      <c r="F16" s="2"/>
      <c r="G16" s="4">
        <v>0</v>
      </c>
      <c r="H16" s="4">
        <v>0</v>
      </c>
      <c r="I16" s="4" t="str">
        <v>CP0009</v>
      </c>
      <c r="J16" s="4">
        <v>1</v>
      </c>
    </row>
    <row r="17" spans="1:10" x14ac:dyDescent="0.35">
      <c r="A17" s="2"/>
      <c r="B17" s="7" t="s">
        <v>259</v>
      </c>
      <c r="C17" s="7" t="s">
        <v>260</v>
      </c>
      <c r="D17" s="7"/>
      <c r="E17" s="7"/>
      <c r="F17" s="2"/>
      <c r="G17" s="4">
        <v>0</v>
      </c>
      <c r="H17" s="4">
        <v>0</v>
      </c>
      <c r="I17" s="4" t="str">
        <v>CP0010</v>
      </c>
      <c r="J17" s="4">
        <v>1</v>
      </c>
    </row>
    <row r="18" spans="1:10" x14ac:dyDescent="0.35">
      <c r="A18" s="2"/>
      <c r="B18" s="7" t="s">
        <v>261</v>
      </c>
      <c r="C18" s="7" t="s">
        <v>262</v>
      </c>
      <c r="D18" s="7"/>
      <c r="E18" s="7"/>
      <c r="F18" s="2"/>
      <c r="G18" s="4">
        <v>0</v>
      </c>
      <c r="H18" s="4">
        <v>0</v>
      </c>
      <c r="I18" s="4" t="str">
        <v>CP0011</v>
      </c>
      <c r="J18" s="4">
        <v>1</v>
      </c>
    </row>
    <row r="19" spans="1:10" x14ac:dyDescent="0.35">
      <c r="A19" s="2"/>
      <c r="B19" s="7" t="s">
        <v>263</v>
      </c>
      <c r="C19" s="7" t="s">
        <v>264</v>
      </c>
      <c r="D19" s="7"/>
      <c r="E19" s="7"/>
      <c r="F19" s="2"/>
      <c r="G19" s="4">
        <v>0</v>
      </c>
      <c r="H19" s="4">
        <v>0</v>
      </c>
      <c r="I19" s="4" t="str">
        <v>CP0012</v>
      </c>
      <c r="J19" s="4">
        <v>1</v>
      </c>
    </row>
    <row r="20" spans="1:10" x14ac:dyDescent="0.35">
      <c r="A20" s="2"/>
      <c r="B20" s="7" t="s">
        <v>265</v>
      </c>
      <c r="C20" s="7" t="s">
        <v>266</v>
      </c>
      <c r="D20" s="7"/>
      <c r="E20" s="7"/>
      <c r="F20" s="2"/>
      <c r="G20" s="4">
        <v>0</v>
      </c>
      <c r="H20" s="4">
        <v>0</v>
      </c>
      <c r="I20" s="4" t="str">
        <v>CP0013</v>
      </c>
      <c r="J20" s="4">
        <v>1</v>
      </c>
    </row>
    <row r="21" spans="1:10" x14ac:dyDescent="0.35">
      <c r="A21" s="2"/>
      <c r="B21" s="7" t="s">
        <v>267</v>
      </c>
      <c r="C21" s="7" t="s">
        <v>268</v>
      </c>
      <c r="D21" s="7"/>
      <c r="E21" s="7"/>
      <c r="F21" s="2"/>
      <c r="G21" s="4">
        <v>0</v>
      </c>
      <c r="H21" s="4">
        <v>0</v>
      </c>
      <c r="I21" s="4" t="str">
        <v>CP0014</v>
      </c>
      <c r="J21" s="4">
        <v>1</v>
      </c>
    </row>
    <row r="22" spans="1:10" x14ac:dyDescent="0.35">
      <c r="A22" s="2"/>
      <c r="B22" s="7" t="s">
        <v>269</v>
      </c>
      <c r="C22" s="7" t="s">
        <v>270</v>
      </c>
      <c r="D22" s="7"/>
      <c r="E22" s="7"/>
      <c r="F22" s="2"/>
      <c r="G22" s="4">
        <v>0</v>
      </c>
      <c r="H22" s="4">
        <v>0</v>
      </c>
      <c r="I22" s="4" t="str">
        <v>CP0015</v>
      </c>
      <c r="J22" s="4">
        <v>1</v>
      </c>
    </row>
    <row r="23" spans="1:10" x14ac:dyDescent="0.35">
      <c r="A23" s="2"/>
      <c r="B23" s="7" t="s">
        <v>271</v>
      </c>
      <c r="C23" s="7" t="s">
        <v>272</v>
      </c>
      <c r="D23" s="7"/>
      <c r="E23" s="7"/>
      <c r="F23" s="2"/>
      <c r="G23" s="4">
        <v>0</v>
      </c>
      <c r="H23" s="4">
        <v>0</v>
      </c>
      <c r="I23" s="4" t="str">
        <v>CP0016</v>
      </c>
      <c r="J23" s="4">
        <v>1</v>
      </c>
    </row>
    <row r="24" spans="1:10" x14ac:dyDescent="0.35">
      <c r="A24" s="2"/>
      <c r="B24" s="7" t="s">
        <v>273</v>
      </c>
      <c r="C24" s="7" t="s">
        <v>274</v>
      </c>
      <c r="D24" s="7"/>
      <c r="E24" s="7"/>
      <c r="F24" s="2"/>
      <c r="G24" s="4">
        <v>0</v>
      </c>
      <c r="H24" s="4">
        <v>0</v>
      </c>
      <c r="I24" s="4" t="str">
        <v>CP0017</v>
      </c>
      <c r="J24" s="4">
        <v>1</v>
      </c>
    </row>
    <row r="25" spans="1:10" x14ac:dyDescent="0.35">
      <c r="A25" s="2"/>
      <c r="B25" s="7" t="s">
        <v>275</v>
      </c>
      <c r="C25" s="7" t="s">
        <v>276</v>
      </c>
      <c r="D25" s="7"/>
      <c r="E25" s="7"/>
      <c r="F25" s="2"/>
      <c r="G25" s="4">
        <v>0</v>
      </c>
      <c r="H25" s="4">
        <v>0</v>
      </c>
      <c r="I25" s="4" t="str">
        <v>CP0018</v>
      </c>
      <c r="J25" s="4">
        <v>1</v>
      </c>
    </row>
    <row r="26" spans="1:10" x14ac:dyDescent="0.35">
      <c r="A26" s="2"/>
      <c r="B26" s="7" t="s">
        <v>277</v>
      </c>
      <c r="C26" s="7" t="s">
        <v>278</v>
      </c>
      <c r="D26" s="7"/>
      <c r="E26" s="7"/>
      <c r="F26" s="2"/>
      <c r="G26" s="4">
        <v>0</v>
      </c>
      <c r="H26" s="4">
        <v>0</v>
      </c>
      <c r="I26" s="4" t="str">
        <v>CP0019</v>
      </c>
      <c r="J26" s="4">
        <v>1</v>
      </c>
    </row>
    <row r="27" spans="1:10" x14ac:dyDescent="0.35">
      <c r="A27" s="2"/>
      <c r="B27" s="7" t="s">
        <v>279</v>
      </c>
      <c r="C27" s="7" t="s">
        <v>280</v>
      </c>
      <c r="D27" s="7"/>
      <c r="E27" s="7"/>
      <c r="F27" s="2"/>
      <c r="G27" s="4">
        <v>0</v>
      </c>
      <c r="H27" s="4">
        <v>0</v>
      </c>
      <c r="I27" s="4" t="str">
        <v>CP0020</v>
      </c>
      <c r="J27" s="4">
        <v>1</v>
      </c>
    </row>
    <row r="28" spans="1:10" x14ac:dyDescent="0.35">
      <c r="A28" s="2"/>
      <c r="B28" s="7" t="s">
        <v>281</v>
      </c>
      <c r="C28" s="7" t="s">
        <v>282</v>
      </c>
      <c r="D28" s="7"/>
      <c r="E28" s="7"/>
      <c r="F28" s="2"/>
      <c r="G28" s="4">
        <v>0</v>
      </c>
      <c r="H28" s="4">
        <v>0</v>
      </c>
      <c r="I28" s="4" t="str">
        <v>CP0021</v>
      </c>
      <c r="J28" s="4">
        <v>1</v>
      </c>
    </row>
    <row r="29" spans="1:10" x14ac:dyDescent="0.35">
      <c r="A29" s="2"/>
      <c r="B29" s="7" t="s">
        <v>283</v>
      </c>
      <c r="C29" s="7" t="s">
        <v>284</v>
      </c>
      <c r="D29" s="7"/>
      <c r="E29" s="7"/>
      <c r="F29" s="2"/>
      <c r="G29" s="4">
        <v>0</v>
      </c>
      <c r="H29" s="4">
        <v>0</v>
      </c>
      <c r="I29" s="4" t="str">
        <v>CP0022</v>
      </c>
      <c r="J29" s="4">
        <v>1</v>
      </c>
    </row>
    <row r="30" spans="1:10" x14ac:dyDescent="0.35">
      <c r="A30" s="2"/>
      <c r="B30" s="7" t="s">
        <v>285</v>
      </c>
      <c r="C30" s="7" t="s">
        <v>286</v>
      </c>
      <c r="D30" s="7"/>
      <c r="E30" s="7"/>
      <c r="F30" s="2"/>
      <c r="G30" s="4">
        <v>0</v>
      </c>
      <c r="H30" s="4">
        <v>0</v>
      </c>
      <c r="I30" s="4" t="str">
        <v>CP0023</v>
      </c>
      <c r="J30" s="4">
        <v>1</v>
      </c>
    </row>
    <row r="31" spans="1:10" x14ac:dyDescent="0.35">
      <c r="A31" s="2"/>
      <c r="B31" s="7" t="s">
        <v>287</v>
      </c>
      <c r="C31" s="7" t="s">
        <v>288</v>
      </c>
      <c r="D31" s="7"/>
      <c r="E31" s="7"/>
      <c r="F31" s="2"/>
      <c r="G31" s="4">
        <v>0</v>
      </c>
      <c r="H31" s="4">
        <v>0</v>
      </c>
      <c r="I31" s="4" t="str">
        <v>CP0024</v>
      </c>
      <c r="J31" s="4">
        <v>1</v>
      </c>
    </row>
    <row r="32" spans="1:10" x14ac:dyDescent="0.35">
      <c r="A32" s="2"/>
      <c r="B32" s="7" t="s">
        <v>289</v>
      </c>
      <c r="C32" s="7" t="s">
        <v>290</v>
      </c>
      <c r="D32" s="7"/>
      <c r="E32" s="7"/>
      <c r="F32" s="2"/>
      <c r="G32" s="4">
        <v>0</v>
      </c>
      <c r="H32" s="4">
        <v>0</v>
      </c>
      <c r="I32" s="4" t="str">
        <v>CP0025</v>
      </c>
      <c r="J32" s="4">
        <v>1</v>
      </c>
    </row>
    <row r="33" spans="1:10" x14ac:dyDescent="0.35">
      <c r="A33" s="2"/>
      <c r="B33" s="7" t="s">
        <v>291</v>
      </c>
      <c r="C33" s="7" t="s">
        <v>292</v>
      </c>
      <c r="D33" s="7"/>
      <c r="E33" s="7"/>
      <c r="F33" s="2"/>
      <c r="G33" s="4">
        <v>0</v>
      </c>
      <c r="H33" s="4">
        <v>0</v>
      </c>
      <c r="I33" s="4" t="str">
        <v>CP0026</v>
      </c>
      <c r="J33" s="4">
        <v>1</v>
      </c>
    </row>
    <row r="34" spans="1:10" x14ac:dyDescent="0.35">
      <c r="A34" s="2"/>
      <c r="B34" s="7" t="s">
        <v>293</v>
      </c>
      <c r="C34" s="7" t="s">
        <v>294</v>
      </c>
      <c r="D34" s="7"/>
      <c r="E34" s="7"/>
      <c r="F34" s="2"/>
      <c r="G34" s="4">
        <v>0</v>
      </c>
      <c r="H34" s="4">
        <v>0</v>
      </c>
      <c r="I34" s="4" t="str">
        <v>CP0027</v>
      </c>
      <c r="J34" s="4">
        <v>1</v>
      </c>
    </row>
    <row r="35" spans="1:10" x14ac:dyDescent="0.35">
      <c r="A35" s="2"/>
      <c r="B35" s="7" t="s">
        <v>295</v>
      </c>
      <c r="C35" s="7" t="s">
        <v>296</v>
      </c>
      <c r="D35" s="7"/>
      <c r="E35" s="7"/>
      <c r="F35" s="2"/>
      <c r="G35" s="4">
        <v>0</v>
      </c>
      <c r="H35" s="4">
        <v>0</v>
      </c>
      <c r="I35" s="4" t="str">
        <v>CP0028</v>
      </c>
      <c r="J35" s="4">
        <v>1</v>
      </c>
    </row>
    <row r="36" spans="1:10" x14ac:dyDescent="0.35">
      <c r="A36" s="2"/>
      <c r="B36" s="7" t="s">
        <v>297</v>
      </c>
      <c r="C36" s="7" t="s">
        <v>298</v>
      </c>
      <c r="D36" s="7"/>
      <c r="E36" s="7"/>
      <c r="F36" s="2"/>
      <c r="G36" s="4">
        <v>0</v>
      </c>
      <c r="H36" s="4">
        <v>0</v>
      </c>
      <c r="I36" s="4" t="str">
        <v>CP0029</v>
      </c>
      <c r="J36" s="4">
        <v>1</v>
      </c>
    </row>
    <row r="37" spans="1:10" x14ac:dyDescent="0.35">
      <c r="A37" s="2"/>
      <c r="B37" s="7" t="s">
        <v>299</v>
      </c>
      <c r="C37" s="7" t="s">
        <v>300</v>
      </c>
      <c r="D37" s="7"/>
      <c r="E37" s="7"/>
      <c r="F37" s="2"/>
      <c r="G37" s="4">
        <v>0</v>
      </c>
      <c r="H37" s="4">
        <v>0</v>
      </c>
      <c r="I37" s="4" t="str">
        <v>CP0030</v>
      </c>
      <c r="J37" s="4">
        <v>1</v>
      </c>
    </row>
    <row r="38" spans="1:10" x14ac:dyDescent="0.35">
      <c r="A38" s="2"/>
      <c r="B38" s="7" t="s">
        <v>301</v>
      </c>
      <c r="C38" s="7" t="s">
        <v>302</v>
      </c>
      <c r="D38" s="7"/>
      <c r="E38" s="7"/>
      <c r="F38" s="2"/>
      <c r="G38" s="4">
        <v>0</v>
      </c>
      <c r="H38" s="4">
        <v>0</v>
      </c>
      <c r="I38" s="4" t="str">
        <v>CP0031</v>
      </c>
      <c r="J38" s="4">
        <v>1</v>
      </c>
    </row>
    <row r="39" spans="1:10" x14ac:dyDescent="0.35">
      <c r="A39" s="2"/>
      <c r="B39" s="7" t="s">
        <v>303</v>
      </c>
      <c r="C39" s="7" t="s">
        <v>304</v>
      </c>
      <c r="D39" s="7"/>
      <c r="E39" s="7"/>
      <c r="F39" s="2"/>
      <c r="G39" s="4">
        <v>0</v>
      </c>
      <c r="H39" s="4">
        <v>0</v>
      </c>
      <c r="I39" s="4" t="str">
        <v>CP0032</v>
      </c>
      <c r="J39" s="4">
        <v>1</v>
      </c>
    </row>
    <row r="40" spans="1:10" x14ac:dyDescent="0.35">
      <c r="A40" s="2"/>
      <c r="B40" s="7" t="s">
        <v>305</v>
      </c>
      <c r="C40" s="7" t="s">
        <v>306</v>
      </c>
      <c r="D40" s="7"/>
      <c r="E40" s="7"/>
      <c r="F40" s="2"/>
      <c r="G40" s="4">
        <v>0</v>
      </c>
      <c r="H40" s="4">
        <v>0</v>
      </c>
      <c r="I40" s="4" t="str">
        <v>CP0033</v>
      </c>
      <c r="J40" s="4">
        <v>1</v>
      </c>
    </row>
    <row r="41" spans="1:10" x14ac:dyDescent="0.35">
      <c r="A41" s="2"/>
      <c r="B41" s="7" t="s">
        <v>307</v>
      </c>
      <c r="C41" s="7" t="s">
        <v>308</v>
      </c>
      <c r="D41" s="7"/>
      <c r="E41" s="7"/>
      <c r="F41" s="2"/>
      <c r="G41" s="4">
        <v>0</v>
      </c>
      <c r="H41" s="4">
        <v>0</v>
      </c>
      <c r="I41" s="4" t="str">
        <v>CP0034</v>
      </c>
      <c r="J41" s="4">
        <v>1</v>
      </c>
    </row>
    <row r="42" spans="1:10" x14ac:dyDescent="0.35">
      <c r="A42" s="2"/>
      <c r="B42" s="7" t="s">
        <v>309</v>
      </c>
      <c r="C42" s="7" t="s">
        <v>310</v>
      </c>
      <c r="D42" s="7"/>
      <c r="E42" s="7"/>
      <c r="F42" s="2"/>
      <c r="G42" s="4">
        <v>0</v>
      </c>
      <c r="H42" s="4">
        <v>0</v>
      </c>
      <c r="I42" s="4" t="str">
        <v>CP0035</v>
      </c>
      <c r="J42" s="4">
        <v>1</v>
      </c>
    </row>
    <row r="43" spans="1:10" x14ac:dyDescent="0.35">
      <c r="A43" s="2"/>
      <c r="B43" s="7" t="s">
        <v>311</v>
      </c>
      <c r="C43" s="7" t="s">
        <v>312</v>
      </c>
      <c r="D43" s="7"/>
      <c r="E43" s="7"/>
      <c r="F43" s="2"/>
      <c r="G43" s="4">
        <v>0</v>
      </c>
      <c r="H43" s="4">
        <v>0</v>
      </c>
      <c r="I43" s="4" t="str">
        <v>CP0036</v>
      </c>
      <c r="J43" s="4">
        <v>1</v>
      </c>
    </row>
    <row r="44" spans="1:10" x14ac:dyDescent="0.35">
      <c r="A44" s="2"/>
      <c r="B44" s="7" t="s">
        <v>313</v>
      </c>
      <c r="C44" s="7" t="s">
        <v>314</v>
      </c>
      <c r="D44" s="7"/>
      <c r="E44" s="7"/>
      <c r="F44" s="2"/>
      <c r="G44" s="4">
        <v>0</v>
      </c>
      <c r="H44" s="4">
        <v>0</v>
      </c>
      <c r="I44" s="4" t="str">
        <v>CP0037</v>
      </c>
      <c r="J44" s="4">
        <v>1</v>
      </c>
    </row>
    <row r="45" spans="1:10" x14ac:dyDescent="0.35">
      <c r="A45" s="2"/>
      <c r="B45" s="7" t="s">
        <v>315</v>
      </c>
      <c r="C45" s="7" t="s">
        <v>316</v>
      </c>
      <c r="D45" s="7"/>
      <c r="E45" s="7"/>
      <c r="F45" s="2"/>
      <c r="G45" s="4">
        <v>0</v>
      </c>
      <c r="H45" s="4">
        <v>0</v>
      </c>
      <c r="I45" s="4" t="str">
        <v>CP0038</v>
      </c>
      <c r="J45" s="4">
        <v>1</v>
      </c>
    </row>
    <row r="46" spans="1:10" x14ac:dyDescent="0.35">
      <c r="A46" s="2"/>
      <c r="B46" s="7" t="s">
        <v>317</v>
      </c>
      <c r="C46" s="7" t="s">
        <v>318</v>
      </c>
      <c r="D46" s="7"/>
      <c r="E46" s="7"/>
      <c r="F46" s="2"/>
      <c r="G46" s="4">
        <v>0</v>
      </c>
      <c r="H46" s="4">
        <v>0</v>
      </c>
      <c r="I46" s="4" t="str">
        <v>CP0039</v>
      </c>
      <c r="J46" s="4">
        <v>1</v>
      </c>
    </row>
    <row r="47" spans="1:10" x14ac:dyDescent="0.35">
      <c r="A47" s="2"/>
      <c r="B47" s="7" t="s">
        <v>319</v>
      </c>
      <c r="C47" s="7" t="s">
        <v>320</v>
      </c>
      <c r="D47" s="7"/>
      <c r="E47" s="7"/>
      <c r="F47" s="2"/>
      <c r="G47" s="4">
        <v>0</v>
      </c>
      <c r="H47" s="4">
        <v>0</v>
      </c>
      <c r="I47" s="4" t="str">
        <v>CP0040</v>
      </c>
      <c r="J47" s="4">
        <v>1</v>
      </c>
    </row>
    <row r="48" spans="1:10" x14ac:dyDescent="0.35">
      <c r="A48" s="2"/>
      <c r="B48" s="7" t="s">
        <v>321</v>
      </c>
      <c r="C48" s="7" t="s">
        <v>322</v>
      </c>
      <c r="D48" s="7"/>
      <c r="E48" s="7"/>
      <c r="F48" s="2"/>
      <c r="G48" s="4">
        <v>0</v>
      </c>
      <c r="H48" s="4">
        <v>0</v>
      </c>
      <c r="I48" s="4" t="str">
        <v>CP0041</v>
      </c>
      <c r="J48" s="4">
        <v>1</v>
      </c>
    </row>
    <row r="49" spans="1:10" x14ac:dyDescent="0.35">
      <c r="A49" s="2"/>
      <c r="B49" s="7" t="s">
        <v>323</v>
      </c>
      <c r="C49" s="7" t="s">
        <v>324</v>
      </c>
      <c r="D49" s="7"/>
      <c r="E49" s="7"/>
      <c r="F49" s="2"/>
      <c r="G49" s="4">
        <v>0</v>
      </c>
      <c r="H49" s="4">
        <v>0</v>
      </c>
      <c r="I49" s="4" t="str">
        <v>CP0042</v>
      </c>
      <c r="J49" s="4">
        <v>1</v>
      </c>
    </row>
    <row r="50" spans="1:10" x14ac:dyDescent="0.35">
      <c r="A50" s="2"/>
      <c r="B50" s="7" t="s">
        <v>325</v>
      </c>
      <c r="C50" s="7" t="s">
        <v>326</v>
      </c>
      <c r="D50" s="7"/>
      <c r="E50" s="7"/>
      <c r="F50" s="2"/>
      <c r="G50" s="4">
        <v>0</v>
      </c>
      <c r="H50" s="4">
        <v>0</v>
      </c>
      <c r="I50" s="4" t="str">
        <v>CP0043</v>
      </c>
      <c r="J50" s="4">
        <v>1</v>
      </c>
    </row>
    <row r="51" spans="1:10" x14ac:dyDescent="0.35">
      <c r="A51" s="2"/>
      <c r="B51" s="7" t="s">
        <v>327</v>
      </c>
      <c r="C51" s="7" t="s">
        <v>328</v>
      </c>
      <c r="D51" s="7"/>
      <c r="E51" s="7"/>
      <c r="F51" s="2"/>
      <c r="G51" s="4">
        <v>0</v>
      </c>
      <c r="H51" s="4">
        <v>0</v>
      </c>
      <c r="I51" s="4" t="str">
        <v>CP0044</v>
      </c>
      <c r="J51" s="4">
        <v>1</v>
      </c>
    </row>
    <row r="52" spans="1:10" x14ac:dyDescent="0.35">
      <c r="A52" s="2"/>
      <c r="B52" s="7" t="s">
        <v>329</v>
      </c>
      <c r="C52" s="7" t="s">
        <v>330</v>
      </c>
      <c r="D52" s="7"/>
      <c r="E52" s="7"/>
      <c r="F52" s="2"/>
      <c r="G52" s="4">
        <v>0</v>
      </c>
      <c r="H52" s="4">
        <v>0</v>
      </c>
      <c r="I52" s="4" t="str">
        <v>CP0045</v>
      </c>
      <c r="J52" s="4">
        <v>1</v>
      </c>
    </row>
    <row r="53" spans="1:10" x14ac:dyDescent="0.35">
      <c r="A53" s="2"/>
      <c r="B53" s="7" t="s">
        <v>331</v>
      </c>
      <c r="C53" s="7" t="s">
        <v>332</v>
      </c>
      <c r="D53" s="7"/>
      <c r="E53" s="7"/>
      <c r="F53" s="2"/>
      <c r="G53" s="4">
        <v>0</v>
      </c>
      <c r="H53" s="4">
        <v>0</v>
      </c>
      <c r="I53" s="4" t="str">
        <v>CP0046</v>
      </c>
      <c r="J53" s="4">
        <v>1</v>
      </c>
    </row>
    <row r="54" spans="1:10" x14ac:dyDescent="0.35">
      <c r="A54" s="2"/>
      <c r="B54" s="7" t="s">
        <v>333</v>
      </c>
      <c r="C54" s="7" t="s">
        <v>334</v>
      </c>
      <c r="D54" s="7"/>
      <c r="E54" s="7"/>
      <c r="F54" s="2"/>
      <c r="G54" s="4">
        <v>0</v>
      </c>
      <c r="H54" s="4">
        <v>0</v>
      </c>
      <c r="I54" s="4" t="str">
        <v>CP0047</v>
      </c>
      <c r="J54" s="4">
        <v>1</v>
      </c>
    </row>
    <row r="55" spans="1:10" x14ac:dyDescent="0.35">
      <c r="A55" s="2"/>
      <c r="B55" s="7" t="s">
        <v>335</v>
      </c>
      <c r="C55" s="7" t="s">
        <v>336</v>
      </c>
      <c r="D55" s="7"/>
      <c r="E55" s="7"/>
      <c r="F55" s="2"/>
      <c r="G55" s="4">
        <v>0</v>
      </c>
      <c r="H55" s="4">
        <v>0</v>
      </c>
      <c r="I55" s="4" t="str">
        <v>CP0048</v>
      </c>
      <c r="J55" s="4">
        <v>1</v>
      </c>
    </row>
    <row r="56" spans="1:10" x14ac:dyDescent="0.35">
      <c r="A56" s="2"/>
      <c r="B56" s="7" t="s">
        <v>337</v>
      </c>
      <c r="C56" s="7" t="s">
        <v>338</v>
      </c>
      <c r="D56" s="7"/>
      <c r="E56" s="7"/>
      <c r="F56" s="2"/>
      <c r="G56" s="4">
        <v>0</v>
      </c>
      <c r="H56" s="4">
        <v>0</v>
      </c>
      <c r="I56" s="4" t="str">
        <v>CP0049</v>
      </c>
      <c r="J56" s="4">
        <v>1</v>
      </c>
    </row>
    <row r="57" spans="1:10" x14ac:dyDescent="0.35">
      <c r="A57" s="2"/>
      <c r="B57" s="7" t="s">
        <v>339</v>
      </c>
      <c r="C57" s="7" t="s">
        <v>340</v>
      </c>
      <c r="D57" s="7"/>
      <c r="E57" s="7"/>
      <c r="F57" s="2"/>
      <c r="G57" s="4">
        <v>0</v>
      </c>
      <c r="H57" s="4">
        <v>0</v>
      </c>
      <c r="I57" s="4" t="str">
        <v>CP0050</v>
      </c>
      <c r="J57" s="4">
        <v>1</v>
      </c>
    </row>
    <row r="58" spans="1:10" x14ac:dyDescent="0.35">
      <c r="A58" s="2"/>
      <c r="B58" s="7" t="s">
        <v>341</v>
      </c>
      <c r="C58" s="7" t="s">
        <v>342</v>
      </c>
      <c r="D58" s="7"/>
      <c r="E58" s="7"/>
      <c r="F58" s="2"/>
      <c r="G58" s="4">
        <v>0</v>
      </c>
      <c r="H58" s="4">
        <v>0</v>
      </c>
      <c r="I58" s="4" t="str">
        <v>CP0051</v>
      </c>
      <c r="J58" s="4">
        <v>1</v>
      </c>
    </row>
    <row r="59" spans="1:10" x14ac:dyDescent="0.35">
      <c r="A59" s="2"/>
      <c r="B59" s="7" t="s">
        <v>343</v>
      </c>
      <c r="C59" s="7" t="s">
        <v>344</v>
      </c>
      <c r="D59" s="7"/>
      <c r="E59" s="7"/>
      <c r="F59" s="2"/>
      <c r="G59" s="4">
        <v>0</v>
      </c>
      <c r="H59" s="4">
        <v>0</v>
      </c>
      <c r="I59" s="4" t="str">
        <v>CP0052</v>
      </c>
      <c r="J59" s="4">
        <v>1</v>
      </c>
    </row>
    <row r="60" spans="1:10" x14ac:dyDescent="0.35">
      <c r="A60" s="2"/>
      <c r="B60" s="7" t="s">
        <v>345</v>
      </c>
      <c r="C60" s="7" t="s">
        <v>346</v>
      </c>
      <c r="D60" s="7"/>
      <c r="E60" s="7"/>
      <c r="F60" s="2"/>
      <c r="G60" s="4">
        <v>0</v>
      </c>
      <c r="H60" s="4">
        <v>0</v>
      </c>
      <c r="I60" s="4" t="str">
        <v>CP0053</v>
      </c>
      <c r="J60" s="4">
        <v>1</v>
      </c>
    </row>
    <row r="61" spans="1:10" x14ac:dyDescent="0.35">
      <c r="A61" s="2"/>
      <c r="B61" s="7" t="s">
        <v>347</v>
      </c>
      <c r="C61" s="7" t="s">
        <v>348</v>
      </c>
      <c r="D61" s="7"/>
      <c r="E61" s="7"/>
      <c r="F61" s="2"/>
      <c r="G61" s="4">
        <v>0</v>
      </c>
      <c r="H61" s="4">
        <v>0</v>
      </c>
      <c r="I61" s="4" t="str">
        <v>CP0054</v>
      </c>
      <c r="J61" s="4">
        <v>1</v>
      </c>
    </row>
    <row r="62" spans="1:10" x14ac:dyDescent="0.35">
      <c r="A62" s="2"/>
      <c r="B62" s="7" t="s">
        <v>349</v>
      </c>
      <c r="C62" s="7" t="s">
        <v>350</v>
      </c>
      <c r="D62" s="7"/>
      <c r="E62" s="7"/>
      <c r="F62" s="2"/>
      <c r="G62" s="4">
        <v>0</v>
      </c>
      <c r="H62" s="4">
        <v>0</v>
      </c>
      <c r="I62" s="4" t="str">
        <v>CP0055</v>
      </c>
      <c r="J62" s="4">
        <v>1</v>
      </c>
    </row>
    <row r="63" spans="1:10" x14ac:dyDescent="0.35">
      <c r="A63" s="2"/>
      <c r="B63" s="7" t="s">
        <v>351</v>
      </c>
      <c r="C63" s="7" t="s">
        <v>352</v>
      </c>
      <c r="D63" s="7"/>
      <c r="E63" s="7"/>
      <c r="F63" s="2"/>
      <c r="G63" s="4">
        <v>0</v>
      </c>
      <c r="H63" s="4">
        <v>0</v>
      </c>
      <c r="I63" s="4" t="str">
        <v>CP0056</v>
      </c>
      <c r="J63" s="4">
        <v>1</v>
      </c>
    </row>
    <row r="64" spans="1:10" x14ac:dyDescent="0.35">
      <c r="A64" s="2"/>
      <c r="B64" s="7" t="s">
        <v>353</v>
      </c>
      <c r="C64" s="7" t="s">
        <v>354</v>
      </c>
      <c r="D64" s="7"/>
      <c r="E64" s="7"/>
      <c r="F64" s="2"/>
      <c r="G64" s="4">
        <v>0</v>
      </c>
      <c r="H64" s="4">
        <v>0</v>
      </c>
      <c r="I64" s="4" t="str">
        <v>CP0057</v>
      </c>
      <c r="J64" s="4">
        <v>1</v>
      </c>
    </row>
    <row r="65" spans="1:10" x14ac:dyDescent="0.35">
      <c r="A65" s="2"/>
      <c r="B65" s="7" t="s">
        <v>355</v>
      </c>
      <c r="C65" s="7" t="s">
        <v>356</v>
      </c>
      <c r="D65" s="7"/>
      <c r="E65" s="7"/>
      <c r="F65" s="2"/>
      <c r="G65" s="4">
        <v>0</v>
      </c>
      <c r="H65" s="4">
        <v>0</v>
      </c>
      <c r="I65" s="4" t="str">
        <v>CP0058</v>
      </c>
      <c r="J65" s="4">
        <v>1</v>
      </c>
    </row>
    <row r="66" spans="1:10" x14ac:dyDescent="0.35">
      <c r="A66" s="2"/>
      <c r="B66" s="7" t="s">
        <v>357</v>
      </c>
      <c r="C66" s="7" t="s">
        <v>358</v>
      </c>
      <c r="D66" s="7"/>
      <c r="E66" s="7"/>
      <c r="F66" s="2"/>
      <c r="G66" s="4">
        <v>0</v>
      </c>
      <c r="H66" s="4">
        <v>0</v>
      </c>
      <c r="I66" s="4" t="str">
        <v>CP0059</v>
      </c>
      <c r="J66" s="4">
        <v>1</v>
      </c>
    </row>
    <row r="67" spans="1:10" x14ac:dyDescent="0.35">
      <c r="A67" s="2"/>
      <c r="B67" s="7" t="s">
        <v>359</v>
      </c>
      <c r="C67" s="7" t="s">
        <v>360</v>
      </c>
      <c r="D67" s="7"/>
      <c r="E67" s="7"/>
      <c r="F67" s="2"/>
      <c r="G67" s="4">
        <v>0</v>
      </c>
      <c r="H67" s="4">
        <v>0</v>
      </c>
      <c r="I67" s="4" t="str">
        <v>CP0060</v>
      </c>
      <c r="J67" s="4">
        <v>1</v>
      </c>
    </row>
    <row r="68" spans="1:10" x14ac:dyDescent="0.35">
      <c r="A68" s="2"/>
      <c r="B68" s="7" t="s">
        <v>361</v>
      </c>
      <c r="C68" s="7" t="s">
        <v>362</v>
      </c>
      <c r="D68" s="7"/>
      <c r="E68" s="7"/>
      <c r="F68" s="2"/>
      <c r="G68" s="4">
        <v>0</v>
      </c>
      <c r="H68" s="4">
        <v>0</v>
      </c>
      <c r="I68" s="4" t="str">
        <v>CP0061</v>
      </c>
      <c r="J68" s="4">
        <v>1</v>
      </c>
    </row>
    <row r="69" spans="1:10" x14ac:dyDescent="0.35">
      <c r="A69" s="2"/>
      <c r="B69" s="7" t="s">
        <v>363</v>
      </c>
      <c r="C69" s="7" t="s">
        <v>364</v>
      </c>
      <c r="D69" s="7"/>
      <c r="E69" s="7"/>
      <c r="F69" s="2"/>
      <c r="G69" s="4">
        <v>0</v>
      </c>
      <c r="H69" s="4">
        <v>0</v>
      </c>
      <c r="I69" s="4" t="str">
        <v>CP0062</v>
      </c>
      <c r="J69" s="4">
        <v>1</v>
      </c>
    </row>
    <row r="70" spans="1:10" x14ac:dyDescent="0.35">
      <c r="A70" s="2"/>
      <c r="B70" s="7" t="s">
        <v>365</v>
      </c>
      <c r="C70" s="7" t="s">
        <v>366</v>
      </c>
      <c r="D70" s="7"/>
      <c r="E70" s="7"/>
      <c r="F70" s="2"/>
      <c r="G70" s="4">
        <v>0</v>
      </c>
      <c r="H70" s="4">
        <v>0</v>
      </c>
      <c r="I70" s="4" t="str">
        <v>CP0063</v>
      </c>
      <c r="J70" s="4">
        <v>1</v>
      </c>
    </row>
    <row r="71" spans="1:10" x14ac:dyDescent="0.35">
      <c r="A71" s="2"/>
      <c r="B71" s="7" t="s">
        <v>367</v>
      </c>
      <c r="C71" s="7" t="s">
        <v>368</v>
      </c>
      <c r="D71" s="7"/>
      <c r="E71" s="7"/>
      <c r="F71" s="2"/>
      <c r="G71" s="4">
        <v>0</v>
      </c>
      <c r="H71" s="4">
        <v>0</v>
      </c>
      <c r="I71" s="4" t="str">
        <v>CP0064</v>
      </c>
      <c r="J71" s="4">
        <v>1</v>
      </c>
    </row>
    <row r="72" spans="1:10" x14ac:dyDescent="0.35">
      <c r="A72" s="2"/>
      <c r="B72" s="7" t="s">
        <v>369</v>
      </c>
      <c r="C72" s="7" t="s">
        <v>370</v>
      </c>
      <c r="D72" s="7"/>
      <c r="E72" s="7"/>
      <c r="F72" s="2"/>
      <c r="G72" s="4">
        <v>0</v>
      </c>
      <c r="H72" s="4">
        <v>0</v>
      </c>
      <c r="I72" s="4" t="str">
        <v>CP0065</v>
      </c>
      <c r="J72" s="4">
        <v>1</v>
      </c>
    </row>
    <row r="73" spans="1:10" x14ac:dyDescent="0.35">
      <c r="A73" s="2"/>
      <c r="B73" s="7" t="s">
        <v>371</v>
      </c>
      <c r="C73" s="7" t="s">
        <v>372</v>
      </c>
      <c r="D73" s="7"/>
      <c r="E73" s="7"/>
      <c r="F73" s="2"/>
      <c r="G73" s="4">
        <v>0</v>
      </c>
      <c r="H73" s="4">
        <v>0</v>
      </c>
      <c r="I73" s="4" t="str">
        <v>CP0066</v>
      </c>
      <c r="J73" s="4">
        <v>1</v>
      </c>
    </row>
    <row r="74" spans="1:10" x14ac:dyDescent="0.35">
      <c r="A74" s="2"/>
      <c r="B74" s="7" t="s">
        <v>373</v>
      </c>
      <c r="C74" s="7" t="s">
        <v>374</v>
      </c>
      <c r="D74" s="7"/>
      <c r="E74" s="7"/>
      <c r="F74" s="2"/>
      <c r="G74" s="4">
        <v>0</v>
      </c>
      <c r="H74" s="4">
        <v>0</v>
      </c>
      <c r="I74" s="4" t="str">
        <v>CP0067</v>
      </c>
      <c r="J74" s="4">
        <v>1</v>
      </c>
    </row>
    <row r="75" spans="1:10" x14ac:dyDescent="0.35">
      <c r="A75" s="2"/>
      <c r="B75" s="7" t="s">
        <v>375</v>
      </c>
      <c r="C75" s="7" t="s">
        <v>376</v>
      </c>
      <c r="D75" s="7"/>
      <c r="E75" s="7"/>
      <c r="F75" s="2"/>
      <c r="G75" s="4">
        <v>0</v>
      </c>
      <c r="H75" s="4">
        <v>0</v>
      </c>
      <c r="I75" s="4" t="str">
        <v>CP0068</v>
      </c>
      <c r="J75" s="4">
        <v>1</v>
      </c>
    </row>
    <row r="76" spans="1:10" x14ac:dyDescent="0.35">
      <c r="A76" s="2"/>
      <c r="B76" s="7" t="s">
        <v>377</v>
      </c>
      <c r="C76" s="7" t="s">
        <v>378</v>
      </c>
      <c r="D76" s="7"/>
      <c r="E76" s="7"/>
      <c r="F76" s="2"/>
      <c r="G76" s="4">
        <v>0</v>
      </c>
      <c r="H76" s="4">
        <v>0</v>
      </c>
      <c r="I76" s="4" t="str">
        <v>CP0069</v>
      </c>
      <c r="J76" s="4">
        <v>1</v>
      </c>
    </row>
    <row r="77" spans="1:10" x14ac:dyDescent="0.35">
      <c r="A77" s="2"/>
      <c r="B77" s="7" t="s">
        <v>379</v>
      </c>
      <c r="C77" s="7" t="s">
        <v>380</v>
      </c>
      <c r="D77" s="7"/>
      <c r="E77" s="7"/>
      <c r="F77" s="2"/>
      <c r="G77" s="4">
        <v>0</v>
      </c>
      <c r="H77" s="4">
        <v>0</v>
      </c>
      <c r="I77" s="4" t="str">
        <v>CP0070</v>
      </c>
      <c r="J77" s="4">
        <v>1</v>
      </c>
    </row>
    <row r="78" spans="1:10" x14ac:dyDescent="0.35">
      <c r="A78" s="2"/>
      <c r="B78" s="7" t="s">
        <v>381</v>
      </c>
      <c r="C78" s="7" t="s">
        <v>382</v>
      </c>
      <c r="D78" s="7"/>
      <c r="E78" s="7"/>
      <c r="F78" s="2"/>
      <c r="G78" s="4">
        <v>0</v>
      </c>
      <c r="H78" s="4">
        <v>0</v>
      </c>
      <c r="I78" s="4" t="str">
        <v>CP0071</v>
      </c>
      <c r="J78" s="4">
        <v>1</v>
      </c>
    </row>
    <row r="79" spans="1:10" x14ac:dyDescent="0.35">
      <c r="A79" s="2"/>
      <c r="B79" s="7" t="s">
        <v>383</v>
      </c>
      <c r="C79" s="7" t="s">
        <v>384</v>
      </c>
      <c r="D79" s="7"/>
      <c r="E79" s="7"/>
      <c r="F79" s="2"/>
      <c r="G79" s="4">
        <v>0</v>
      </c>
      <c r="H79" s="4">
        <v>0</v>
      </c>
      <c r="I79" s="4" t="str">
        <v>CP0072</v>
      </c>
      <c r="J79" s="4">
        <v>1</v>
      </c>
    </row>
    <row r="80" spans="1:10" x14ac:dyDescent="0.35">
      <c r="A80" s="2"/>
      <c r="B80" s="7" t="s">
        <v>385</v>
      </c>
      <c r="C80" s="7" t="s">
        <v>386</v>
      </c>
      <c r="D80" s="7"/>
      <c r="E80" s="7"/>
      <c r="F80" s="2"/>
      <c r="G80" s="4">
        <v>0</v>
      </c>
      <c r="H80" s="4">
        <v>0</v>
      </c>
      <c r="I80" s="4" t="str">
        <v>CP0073</v>
      </c>
      <c r="J80" s="4">
        <v>1</v>
      </c>
    </row>
    <row r="81" spans="1:10" x14ac:dyDescent="0.35">
      <c r="A81" s="2"/>
      <c r="B81" s="7" t="s">
        <v>387</v>
      </c>
      <c r="C81" s="7" t="s">
        <v>388</v>
      </c>
      <c r="D81" s="7"/>
      <c r="E81" s="7"/>
      <c r="F81" s="2"/>
      <c r="G81" s="4">
        <v>0</v>
      </c>
      <c r="H81" s="4">
        <v>0</v>
      </c>
      <c r="I81" s="4" t="str">
        <v>CP0074</v>
      </c>
      <c r="J81" s="4">
        <v>1</v>
      </c>
    </row>
    <row r="82" spans="1:10" x14ac:dyDescent="0.35">
      <c r="A82" s="2"/>
      <c r="B82" s="7" t="s">
        <v>389</v>
      </c>
      <c r="C82" s="7" t="s">
        <v>390</v>
      </c>
      <c r="D82" s="7"/>
      <c r="E82" s="7"/>
      <c r="F82" s="2"/>
      <c r="G82" s="4">
        <v>0</v>
      </c>
      <c r="H82" s="4">
        <v>0</v>
      </c>
      <c r="I82" s="4" t="str">
        <v>CP0075</v>
      </c>
      <c r="J82" s="4">
        <v>1</v>
      </c>
    </row>
    <row r="83" spans="1:10" x14ac:dyDescent="0.35">
      <c r="A83" s="2"/>
      <c r="B83" s="7" t="s">
        <v>391</v>
      </c>
      <c r="C83" s="7" t="s">
        <v>392</v>
      </c>
      <c r="D83" s="7"/>
      <c r="E83" s="7"/>
      <c r="F83" s="2"/>
      <c r="G83" s="4">
        <v>0</v>
      </c>
      <c r="H83" s="4">
        <v>0</v>
      </c>
      <c r="I83" s="4" t="str">
        <v>CP0076</v>
      </c>
      <c r="J83" s="4">
        <v>1</v>
      </c>
    </row>
    <row r="84" spans="1:10" x14ac:dyDescent="0.35">
      <c r="A84" s="2"/>
      <c r="B84" s="7" t="s">
        <v>393</v>
      </c>
      <c r="C84" s="7" t="s">
        <v>394</v>
      </c>
      <c r="D84" s="7"/>
      <c r="E84" s="7"/>
      <c r="F84" s="2"/>
      <c r="G84" s="4">
        <v>0</v>
      </c>
      <c r="H84" s="4">
        <v>0</v>
      </c>
      <c r="I84" s="4" t="str">
        <v>CP0077</v>
      </c>
      <c r="J84" s="4">
        <v>1</v>
      </c>
    </row>
    <row r="85" spans="1:10" x14ac:dyDescent="0.35">
      <c r="A85" s="2"/>
      <c r="B85" s="7" t="s">
        <v>395</v>
      </c>
      <c r="C85" s="7" t="s">
        <v>396</v>
      </c>
      <c r="D85" s="7"/>
      <c r="E85" s="7"/>
      <c r="F85" s="2"/>
      <c r="G85" s="4">
        <v>0</v>
      </c>
      <c r="H85" s="4">
        <v>0</v>
      </c>
      <c r="I85" s="4" t="str">
        <v>CP0078</v>
      </c>
      <c r="J85" s="4">
        <v>1</v>
      </c>
    </row>
    <row r="86" spans="1:10" x14ac:dyDescent="0.35">
      <c r="A86" s="2"/>
      <c r="B86" s="7" t="s">
        <v>397</v>
      </c>
      <c r="C86" s="7" t="s">
        <v>398</v>
      </c>
      <c r="D86" s="7"/>
      <c r="E86" s="7"/>
      <c r="F86" s="2"/>
      <c r="G86" s="4">
        <v>0</v>
      </c>
      <c r="H86" s="4">
        <v>0</v>
      </c>
      <c r="I86" s="4" t="str">
        <v>CP0079</v>
      </c>
      <c r="J86" s="4">
        <v>1</v>
      </c>
    </row>
    <row r="87" spans="1:10" x14ac:dyDescent="0.35">
      <c r="A87" s="2"/>
      <c r="B87" s="7" t="s">
        <v>399</v>
      </c>
      <c r="C87" s="7" t="s">
        <v>400</v>
      </c>
      <c r="D87" s="7"/>
      <c r="E87" s="7"/>
      <c r="F87" s="2"/>
      <c r="G87" s="4">
        <v>0</v>
      </c>
      <c r="H87" s="4">
        <v>0</v>
      </c>
      <c r="I87" s="4" t="str">
        <v>CP0080</v>
      </c>
      <c r="J87" s="4">
        <v>1</v>
      </c>
    </row>
    <row r="88" spans="1:10" x14ac:dyDescent="0.35">
      <c r="A88" s="2"/>
      <c r="B88" s="7" t="s">
        <v>401</v>
      </c>
      <c r="C88" s="7" t="s">
        <v>402</v>
      </c>
      <c r="D88" s="7"/>
      <c r="E88" s="7"/>
      <c r="F88" s="2"/>
      <c r="G88" s="4">
        <v>0</v>
      </c>
      <c r="H88" s="4">
        <v>0</v>
      </c>
      <c r="I88" s="4" t="str">
        <v>CP0081</v>
      </c>
      <c r="J88" s="4">
        <v>1</v>
      </c>
    </row>
    <row r="89" spans="1:10" x14ac:dyDescent="0.35">
      <c r="A89" s="2"/>
      <c r="B89" s="7" t="s">
        <v>403</v>
      </c>
      <c r="C89" s="7" t="s">
        <v>404</v>
      </c>
      <c r="D89" s="7"/>
      <c r="E89" s="7"/>
      <c r="F89" s="2"/>
      <c r="G89" s="4">
        <v>0</v>
      </c>
      <c r="H89" s="4">
        <v>0</v>
      </c>
      <c r="I89" s="4" t="str">
        <v>CP0082</v>
      </c>
      <c r="J89" s="4">
        <v>1</v>
      </c>
    </row>
    <row r="90" spans="1:10" x14ac:dyDescent="0.35">
      <c r="A90" s="2"/>
      <c r="B90" s="7" t="s">
        <v>405</v>
      </c>
      <c r="C90" s="7" t="s">
        <v>406</v>
      </c>
      <c r="D90" s="7"/>
      <c r="E90" s="7"/>
      <c r="F90" s="2"/>
      <c r="G90" s="4">
        <v>0</v>
      </c>
      <c r="H90" s="4">
        <v>0</v>
      </c>
      <c r="I90" s="4" t="str">
        <v>CP0083</v>
      </c>
      <c r="J90" s="4">
        <v>1</v>
      </c>
    </row>
    <row r="91" spans="1:10" x14ac:dyDescent="0.35">
      <c r="A91" s="2"/>
      <c r="B91" s="7" t="s">
        <v>407</v>
      </c>
      <c r="C91" s="7" t="s">
        <v>408</v>
      </c>
      <c r="D91" s="7"/>
      <c r="E91" s="7"/>
      <c r="F91" s="2"/>
      <c r="G91" s="4">
        <v>0</v>
      </c>
      <c r="H91" s="4">
        <v>0</v>
      </c>
      <c r="I91" s="4" t="str">
        <v>CP0084</v>
      </c>
      <c r="J91" s="4">
        <v>1</v>
      </c>
    </row>
    <row r="92" spans="1:10" x14ac:dyDescent="0.35">
      <c r="A92" s="2"/>
      <c r="B92" s="7" t="s">
        <v>409</v>
      </c>
      <c r="C92" s="7" t="s">
        <v>410</v>
      </c>
      <c r="D92" s="7"/>
      <c r="E92" s="7"/>
      <c r="F92" s="2"/>
      <c r="G92" s="4">
        <v>0</v>
      </c>
      <c r="H92" s="4">
        <v>0</v>
      </c>
      <c r="I92" s="4" t="str">
        <v>CP0085</v>
      </c>
      <c r="J92" s="4">
        <v>1</v>
      </c>
    </row>
    <row r="93" spans="1:10" x14ac:dyDescent="0.35">
      <c r="A93" s="2"/>
      <c r="B93" s="7" t="s">
        <v>411</v>
      </c>
      <c r="C93" s="7" t="s">
        <v>412</v>
      </c>
      <c r="D93" s="7"/>
      <c r="E93" s="7"/>
      <c r="F93" s="2"/>
      <c r="G93" s="4">
        <v>0</v>
      </c>
      <c r="H93" s="4">
        <v>0</v>
      </c>
      <c r="I93" s="4" t="str">
        <v>CP0086</v>
      </c>
      <c r="J93" s="4">
        <v>1</v>
      </c>
    </row>
    <row r="94" spans="1:10" x14ac:dyDescent="0.35">
      <c r="A94" s="2"/>
      <c r="B94" s="7" t="s">
        <v>413</v>
      </c>
      <c r="C94" s="7" t="s">
        <v>414</v>
      </c>
      <c r="D94" s="7"/>
      <c r="E94" s="7"/>
      <c r="F94" s="2"/>
      <c r="G94" s="4">
        <v>0</v>
      </c>
      <c r="H94" s="4">
        <v>0</v>
      </c>
      <c r="I94" s="4" t="str">
        <v>CP0087</v>
      </c>
      <c r="J94" s="4">
        <v>1</v>
      </c>
    </row>
    <row r="95" spans="1:10" x14ac:dyDescent="0.35">
      <c r="A95" s="2"/>
      <c r="B95" s="7" t="s">
        <v>415</v>
      </c>
      <c r="C95" s="7" t="s">
        <v>416</v>
      </c>
      <c r="D95" s="7"/>
      <c r="E95" s="7"/>
      <c r="F95" s="2"/>
      <c r="G95" s="4">
        <v>0</v>
      </c>
      <c r="H95" s="4">
        <v>0</v>
      </c>
      <c r="I95" s="4" t="str">
        <v>CP0088</v>
      </c>
      <c r="J95" s="4">
        <v>1</v>
      </c>
    </row>
    <row r="96" spans="1:10" x14ac:dyDescent="0.35">
      <c r="A96" s="2"/>
      <c r="B96" s="7" t="s">
        <v>417</v>
      </c>
      <c r="C96" s="7" t="s">
        <v>418</v>
      </c>
      <c r="D96" s="7"/>
      <c r="E96" s="7"/>
      <c r="F96" s="2"/>
      <c r="G96" s="4">
        <v>0</v>
      </c>
      <c r="H96" s="4">
        <v>0</v>
      </c>
      <c r="I96" s="4" t="str">
        <v>CP0089</v>
      </c>
      <c r="J96" s="4">
        <v>1</v>
      </c>
    </row>
    <row r="97" spans="1:10" x14ac:dyDescent="0.35">
      <c r="A97" s="2"/>
      <c r="B97" s="7" t="s">
        <v>419</v>
      </c>
      <c r="C97" s="7" t="s">
        <v>420</v>
      </c>
      <c r="D97" s="7"/>
      <c r="E97" s="7"/>
      <c r="F97" s="2"/>
      <c r="G97" s="4">
        <v>0</v>
      </c>
      <c r="H97" s="4">
        <v>0</v>
      </c>
      <c r="I97" s="4" t="str">
        <v>CP0090</v>
      </c>
      <c r="J97" s="4">
        <v>1</v>
      </c>
    </row>
    <row r="98" spans="1:10" x14ac:dyDescent="0.35">
      <c r="A98" s="2"/>
      <c r="B98" s="7" t="s">
        <v>421</v>
      </c>
      <c r="C98" s="7" t="s">
        <v>422</v>
      </c>
      <c r="D98" s="7"/>
      <c r="E98" s="7"/>
      <c r="F98" s="2"/>
      <c r="G98" s="4">
        <v>0</v>
      </c>
      <c r="H98" s="4">
        <v>0</v>
      </c>
      <c r="I98" s="4" t="str">
        <v>CP0091</v>
      </c>
      <c r="J98" s="4">
        <v>1</v>
      </c>
    </row>
    <row r="99" spans="1:10" x14ac:dyDescent="0.35">
      <c r="A99" s="2"/>
      <c r="B99" s="7" t="s">
        <v>423</v>
      </c>
      <c r="C99" s="7" t="s">
        <v>424</v>
      </c>
      <c r="D99" s="7"/>
      <c r="E99" s="7"/>
      <c r="F99" s="2"/>
      <c r="G99" s="4">
        <v>0</v>
      </c>
      <c r="H99" s="4">
        <v>0</v>
      </c>
      <c r="I99" s="4" t="str">
        <v>CP0092</v>
      </c>
      <c r="J99" s="4">
        <v>1</v>
      </c>
    </row>
    <row r="100" spans="1:10" x14ac:dyDescent="0.35">
      <c r="A100" s="2"/>
      <c r="B100" s="7" t="s">
        <v>425</v>
      </c>
      <c r="C100" s="7" t="s">
        <v>426</v>
      </c>
      <c r="D100" s="7"/>
      <c r="E100" s="7"/>
      <c r="F100" s="2"/>
      <c r="G100" s="4">
        <v>0</v>
      </c>
      <c r="H100" s="4">
        <v>0</v>
      </c>
      <c r="I100" s="4" t="str">
        <v>CP0093</v>
      </c>
      <c r="J100" s="4">
        <v>1</v>
      </c>
    </row>
    <row r="101" spans="1:10" x14ac:dyDescent="0.35">
      <c r="A101" s="2"/>
      <c r="B101" s="7" t="s">
        <v>427</v>
      </c>
      <c r="C101" s="7" t="s">
        <v>428</v>
      </c>
      <c r="D101" s="7"/>
      <c r="E101" s="7"/>
      <c r="F101" s="2"/>
      <c r="G101" s="4">
        <v>0</v>
      </c>
      <c r="H101" s="4">
        <v>0</v>
      </c>
      <c r="I101" s="4" t="str">
        <v>CP0094</v>
      </c>
      <c r="J101" s="4">
        <v>1</v>
      </c>
    </row>
    <row r="102" spans="1:10" x14ac:dyDescent="0.35">
      <c r="A102" s="2"/>
      <c r="B102" s="7" t="s">
        <v>429</v>
      </c>
      <c r="C102" s="7" t="s">
        <v>430</v>
      </c>
      <c r="D102" s="7"/>
      <c r="E102" s="7"/>
      <c r="F102" s="2"/>
      <c r="G102" s="4">
        <v>0</v>
      </c>
      <c r="H102" s="4">
        <v>0</v>
      </c>
      <c r="I102" s="4" t="str">
        <v>CP0095</v>
      </c>
      <c r="J102" s="4">
        <v>1</v>
      </c>
    </row>
    <row r="103" spans="1:10" x14ac:dyDescent="0.35">
      <c r="A103" s="2"/>
      <c r="B103" s="7" t="s">
        <v>431</v>
      </c>
      <c r="C103" s="7" t="s">
        <v>432</v>
      </c>
      <c r="D103" s="7"/>
      <c r="E103" s="7"/>
      <c r="F103" s="2"/>
      <c r="G103" s="4">
        <v>0</v>
      </c>
      <c r="H103" s="4">
        <v>0</v>
      </c>
      <c r="I103" s="4" t="str">
        <v>CP0096</v>
      </c>
      <c r="J103" s="4">
        <v>1</v>
      </c>
    </row>
    <row r="104" spans="1:10" x14ac:dyDescent="0.35">
      <c r="A104" s="2"/>
      <c r="B104" s="7" t="s">
        <v>433</v>
      </c>
      <c r="C104" s="7" t="s">
        <v>434</v>
      </c>
      <c r="D104" s="7"/>
      <c r="E104" s="7"/>
      <c r="F104" s="2"/>
      <c r="G104" s="4">
        <v>0</v>
      </c>
      <c r="H104" s="4">
        <v>0</v>
      </c>
      <c r="I104" s="4" t="str">
        <v>CP0097</v>
      </c>
      <c r="J104" s="4">
        <v>1</v>
      </c>
    </row>
    <row r="105" spans="1:10" x14ac:dyDescent="0.35">
      <c r="A105" s="2"/>
      <c r="B105" s="7" t="s">
        <v>435</v>
      </c>
      <c r="C105" s="7" t="s">
        <v>436</v>
      </c>
      <c r="D105" s="7"/>
      <c r="E105" s="7"/>
      <c r="F105" s="2"/>
      <c r="G105" s="4">
        <v>0</v>
      </c>
      <c r="H105" s="4">
        <v>0</v>
      </c>
      <c r="I105" s="4" t="str">
        <v>CP0098</v>
      </c>
      <c r="J105" s="4">
        <v>1</v>
      </c>
    </row>
    <row r="106" spans="1:10" x14ac:dyDescent="0.35">
      <c r="A106" s="2"/>
      <c r="B106" s="7" t="s">
        <v>437</v>
      </c>
      <c r="C106" s="7" t="s">
        <v>438</v>
      </c>
      <c r="D106" s="7"/>
      <c r="E106" s="7"/>
      <c r="F106" s="2"/>
      <c r="G106" s="4">
        <v>0</v>
      </c>
      <c r="H106" s="4">
        <v>0</v>
      </c>
      <c r="I106" s="4" t="str">
        <v>CP0099</v>
      </c>
      <c r="J106" s="4">
        <v>1</v>
      </c>
    </row>
    <row r="107" spans="1:10" x14ac:dyDescent="0.35">
      <c r="A107" s="2"/>
      <c r="B107" s="7" t="s">
        <v>439</v>
      </c>
      <c r="C107" s="7" t="s">
        <v>440</v>
      </c>
      <c r="D107" s="7"/>
      <c r="E107" s="7"/>
      <c r="F107" s="2"/>
      <c r="G107" s="4">
        <v>0</v>
      </c>
      <c r="H107" s="4">
        <v>0</v>
      </c>
      <c r="I107" s="4" t="str">
        <v>CP0100</v>
      </c>
      <c r="J107" s="4">
        <v>1</v>
      </c>
    </row>
    <row r="108" spans="1:10" x14ac:dyDescent="0.35">
      <c r="A108" s="2"/>
      <c r="B108" s="7" t="s">
        <v>441</v>
      </c>
      <c r="C108" s="7" t="s">
        <v>442</v>
      </c>
      <c r="D108" s="7"/>
      <c r="E108" s="7"/>
      <c r="F108" s="2"/>
      <c r="G108" s="4">
        <v>0</v>
      </c>
      <c r="H108" s="4">
        <v>0</v>
      </c>
      <c r="I108" s="4" t="str">
        <v>CP0101</v>
      </c>
      <c r="J108" s="4">
        <v>1</v>
      </c>
    </row>
    <row r="109" spans="1:10" x14ac:dyDescent="0.35">
      <c r="A109" s="2"/>
      <c r="B109" s="7" t="s">
        <v>443</v>
      </c>
      <c r="C109" s="7" t="s">
        <v>444</v>
      </c>
      <c r="D109" s="7"/>
      <c r="E109" s="7"/>
      <c r="F109" s="2"/>
      <c r="G109" s="4">
        <v>0</v>
      </c>
      <c r="H109" s="4">
        <v>0</v>
      </c>
      <c r="I109" s="4" t="str">
        <v>CP0102</v>
      </c>
      <c r="J109" s="4">
        <v>1</v>
      </c>
    </row>
    <row r="110" spans="1:10" x14ac:dyDescent="0.35">
      <c r="A110" s="2"/>
      <c r="B110" s="7" t="s">
        <v>445</v>
      </c>
      <c r="C110" s="7" t="s">
        <v>446</v>
      </c>
      <c r="D110" s="7"/>
      <c r="E110" s="7"/>
      <c r="F110" s="2"/>
      <c r="G110" s="4">
        <v>0</v>
      </c>
      <c r="H110" s="4">
        <v>0</v>
      </c>
      <c r="I110" s="4" t="str">
        <v>CP0103</v>
      </c>
      <c r="J110" s="4">
        <v>1</v>
      </c>
    </row>
    <row r="111" spans="1:10" x14ac:dyDescent="0.35">
      <c r="A111" s="2"/>
      <c r="B111" s="7" t="s">
        <v>447</v>
      </c>
      <c r="C111" s="7" t="s">
        <v>448</v>
      </c>
      <c r="D111" s="7"/>
      <c r="E111" s="7"/>
      <c r="F111" s="2"/>
      <c r="G111" s="4">
        <v>0</v>
      </c>
      <c r="H111" s="4">
        <v>0</v>
      </c>
      <c r="I111" s="4" t="str">
        <v>CP0104</v>
      </c>
      <c r="J111" s="4">
        <v>1</v>
      </c>
    </row>
    <row r="112" spans="1:10" x14ac:dyDescent="0.35">
      <c r="A112" s="2"/>
      <c r="B112" s="7" t="s">
        <v>449</v>
      </c>
      <c r="C112" s="7" t="s">
        <v>450</v>
      </c>
      <c r="D112" s="7"/>
      <c r="E112" s="7"/>
      <c r="F112" s="2"/>
      <c r="G112" s="4">
        <v>0</v>
      </c>
      <c r="H112" s="4">
        <v>0</v>
      </c>
      <c r="I112" s="4" t="str">
        <v>CP0105</v>
      </c>
      <c r="J112" s="4">
        <v>1</v>
      </c>
    </row>
    <row r="113" spans="1:10" x14ac:dyDescent="0.35">
      <c r="A113" s="2"/>
      <c r="B113" s="7" t="s">
        <v>451</v>
      </c>
      <c r="C113" s="7" t="s">
        <v>452</v>
      </c>
      <c r="D113" s="7"/>
      <c r="E113" s="7"/>
      <c r="F113" s="2"/>
      <c r="G113" s="4">
        <v>0</v>
      </c>
      <c r="H113" s="4">
        <v>0</v>
      </c>
      <c r="I113" s="4" t="str">
        <v>CP0106</v>
      </c>
      <c r="J113" s="4">
        <v>1</v>
      </c>
    </row>
    <row r="114" spans="1:10" x14ac:dyDescent="0.35">
      <c r="A114" s="2"/>
      <c r="B114" s="7" t="s">
        <v>453</v>
      </c>
      <c r="C114" s="7" t="s">
        <v>454</v>
      </c>
      <c r="D114" s="7"/>
      <c r="E114" s="7"/>
      <c r="F114" s="2"/>
      <c r="G114" s="4">
        <v>0</v>
      </c>
      <c r="H114" s="4">
        <v>0</v>
      </c>
      <c r="I114" s="4" t="str">
        <v>CP0107</v>
      </c>
      <c r="J114" s="4">
        <v>1</v>
      </c>
    </row>
    <row r="115" spans="1:10" x14ac:dyDescent="0.35">
      <c r="A115" s="2"/>
      <c r="B115" s="7" t="s">
        <v>455</v>
      </c>
      <c r="C115" s="7" t="s">
        <v>456</v>
      </c>
      <c r="D115" s="7"/>
      <c r="E115" s="7"/>
      <c r="F115" s="2"/>
      <c r="G115" s="4">
        <v>0</v>
      </c>
      <c r="H115" s="4">
        <v>0</v>
      </c>
      <c r="I115" s="4" t="str">
        <v>CP0108</v>
      </c>
      <c r="J115" s="4">
        <v>1</v>
      </c>
    </row>
    <row r="116" spans="1:10" x14ac:dyDescent="0.35">
      <c r="A116" s="2"/>
      <c r="B116" s="7" t="s">
        <v>457</v>
      </c>
      <c r="C116" s="7" t="s">
        <v>458</v>
      </c>
      <c r="D116" s="7"/>
      <c r="E116" s="7"/>
      <c r="F116" s="2"/>
      <c r="G116" s="4">
        <v>0</v>
      </c>
      <c r="H116" s="4">
        <v>0</v>
      </c>
      <c r="I116" s="4" t="str">
        <v>CP0109</v>
      </c>
      <c r="J116" s="4">
        <v>1</v>
      </c>
    </row>
    <row r="117" spans="1:10" x14ac:dyDescent="0.35">
      <c r="A117" s="2"/>
      <c r="B117" s="7" t="s">
        <v>459</v>
      </c>
      <c r="C117" s="7" t="s">
        <v>460</v>
      </c>
      <c r="D117" s="7"/>
      <c r="E117" s="7"/>
      <c r="F117" s="2"/>
      <c r="G117" s="4">
        <v>0</v>
      </c>
      <c r="H117" s="4">
        <v>0</v>
      </c>
      <c r="I117" s="4" t="str">
        <v>CP0110</v>
      </c>
      <c r="J117" s="4">
        <v>1</v>
      </c>
    </row>
    <row r="118" spans="1:10" x14ac:dyDescent="0.35">
      <c r="A118" s="2"/>
      <c r="B118" s="7" t="s">
        <v>461</v>
      </c>
      <c r="C118" s="7" t="s">
        <v>462</v>
      </c>
      <c r="D118" s="7"/>
      <c r="E118" s="7"/>
      <c r="F118" s="2"/>
      <c r="G118" s="4">
        <v>0</v>
      </c>
      <c r="H118" s="4">
        <v>0</v>
      </c>
      <c r="I118" s="4" t="str">
        <v>CP0111</v>
      </c>
      <c r="J118" s="4">
        <v>1</v>
      </c>
    </row>
    <row r="119" spans="1:10" x14ac:dyDescent="0.35">
      <c r="A119" s="2"/>
      <c r="B119" s="7" t="s">
        <v>463</v>
      </c>
      <c r="C119" s="7" t="s">
        <v>464</v>
      </c>
      <c r="D119" s="7"/>
      <c r="E119" s="7"/>
      <c r="F119" s="2"/>
      <c r="G119" s="4">
        <v>0</v>
      </c>
      <c r="H119" s="4">
        <v>0</v>
      </c>
      <c r="I119" s="4" t="str">
        <v>CP0112</v>
      </c>
      <c r="J119" s="4">
        <v>1</v>
      </c>
    </row>
    <row r="120" spans="1:10" x14ac:dyDescent="0.35">
      <c r="A120" s="2"/>
      <c r="B120" s="7" t="s">
        <v>465</v>
      </c>
      <c r="C120" s="7" t="s">
        <v>466</v>
      </c>
      <c r="D120" s="7"/>
      <c r="E120" s="7"/>
      <c r="F120" s="2"/>
      <c r="G120" s="4">
        <v>0</v>
      </c>
      <c r="H120" s="4">
        <v>0</v>
      </c>
      <c r="I120" s="4" t="str">
        <v>CP0113</v>
      </c>
      <c r="J120" s="4">
        <v>1</v>
      </c>
    </row>
    <row r="121" spans="1:10" x14ac:dyDescent="0.35">
      <c r="A121" s="2"/>
      <c r="B121" s="7" t="s">
        <v>467</v>
      </c>
      <c r="C121" s="7" t="s">
        <v>468</v>
      </c>
      <c r="D121" s="7"/>
      <c r="E121" s="7"/>
      <c r="F121" s="2"/>
      <c r="G121" s="4">
        <v>0</v>
      </c>
      <c r="H121" s="4">
        <v>0</v>
      </c>
      <c r="I121" s="4" t="str">
        <v>CP0114</v>
      </c>
      <c r="J121" s="4">
        <v>1</v>
      </c>
    </row>
    <row r="122" spans="1:10" x14ac:dyDescent="0.35">
      <c r="A122" s="2"/>
      <c r="B122" s="7" t="s">
        <v>469</v>
      </c>
      <c r="C122" s="7" t="s">
        <v>470</v>
      </c>
      <c r="D122" s="7"/>
      <c r="E122" s="7"/>
      <c r="F122" s="2"/>
      <c r="G122" s="4">
        <v>0</v>
      </c>
      <c r="H122" s="4">
        <v>0</v>
      </c>
      <c r="I122" s="4" t="str">
        <v>CP0115</v>
      </c>
      <c r="J122" s="4">
        <v>1</v>
      </c>
    </row>
    <row r="123" spans="1:10" x14ac:dyDescent="0.35">
      <c r="A123" s="2"/>
      <c r="B123" s="7" t="s">
        <v>471</v>
      </c>
      <c r="C123" s="7" t="s">
        <v>472</v>
      </c>
      <c r="D123" s="7"/>
      <c r="E123" s="7"/>
      <c r="F123" s="2"/>
      <c r="G123" s="4">
        <v>0</v>
      </c>
      <c r="H123" s="4">
        <v>0</v>
      </c>
      <c r="I123" s="4" t="str">
        <v>CP0116</v>
      </c>
      <c r="J123" s="4">
        <v>1</v>
      </c>
    </row>
    <row r="124" spans="1:10" x14ac:dyDescent="0.35">
      <c r="A124" s="2"/>
      <c r="B124" s="7" t="s">
        <v>473</v>
      </c>
      <c r="C124" s="7" t="s">
        <v>474</v>
      </c>
      <c r="D124" s="7"/>
      <c r="E124" s="7"/>
      <c r="F124" s="2"/>
      <c r="G124" s="4">
        <v>0</v>
      </c>
      <c r="H124" s="4">
        <v>0</v>
      </c>
      <c r="I124" s="4" t="str">
        <v>CP0117</v>
      </c>
      <c r="J124" s="4">
        <v>1</v>
      </c>
    </row>
    <row r="125" spans="1:10" x14ac:dyDescent="0.35">
      <c r="A125" s="2"/>
      <c r="B125" s="7" t="s">
        <v>475</v>
      </c>
      <c r="C125" s="7" t="s">
        <v>476</v>
      </c>
      <c r="D125" s="7"/>
      <c r="E125" s="7"/>
      <c r="F125" s="2"/>
      <c r="G125" s="4">
        <v>0</v>
      </c>
      <c r="H125" s="4">
        <v>0</v>
      </c>
      <c r="I125" s="4" t="str">
        <v>CP0118</v>
      </c>
      <c r="J125" s="4">
        <v>1</v>
      </c>
    </row>
    <row r="126" spans="1:10" x14ac:dyDescent="0.35">
      <c r="A126" s="2"/>
      <c r="B126" s="7" t="s">
        <v>477</v>
      </c>
      <c r="C126" s="7" t="s">
        <v>478</v>
      </c>
      <c r="D126" s="7"/>
      <c r="E126" s="7"/>
      <c r="F126" s="2"/>
      <c r="G126" s="4">
        <v>0</v>
      </c>
      <c r="H126" s="4">
        <v>0</v>
      </c>
      <c r="I126" s="4" t="str">
        <v>CP0119</v>
      </c>
      <c r="J126" s="4">
        <v>1</v>
      </c>
    </row>
    <row r="127" spans="1:10" x14ac:dyDescent="0.35">
      <c r="A127" s="2"/>
      <c r="B127" s="7" t="s">
        <v>479</v>
      </c>
      <c r="C127" s="7" t="s">
        <v>480</v>
      </c>
      <c r="D127" s="7"/>
      <c r="E127" s="7"/>
      <c r="F127" s="2"/>
      <c r="G127" s="4">
        <v>0</v>
      </c>
      <c r="H127" s="4">
        <v>0</v>
      </c>
      <c r="I127" s="4" t="str">
        <v>CP0120</v>
      </c>
      <c r="J127" s="4">
        <v>1</v>
      </c>
    </row>
    <row r="128" spans="1:10" x14ac:dyDescent="0.35">
      <c r="A128" s="2"/>
      <c r="B128" s="7" t="s">
        <v>481</v>
      </c>
      <c r="C128" s="7" t="s">
        <v>482</v>
      </c>
      <c r="D128" s="7"/>
      <c r="E128" s="7"/>
      <c r="F128" s="2"/>
      <c r="G128" s="4">
        <v>0</v>
      </c>
      <c r="H128" s="4">
        <v>0</v>
      </c>
      <c r="I128" s="4" t="str">
        <v>CP0121</v>
      </c>
      <c r="J128" s="4">
        <v>1</v>
      </c>
    </row>
    <row r="129" spans="1:10" x14ac:dyDescent="0.35">
      <c r="A129" s="2"/>
      <c r="B129" s="7" t="s">
        <v>483</v>
      </c>
      <c r="C129" s="7" t="s">
        <v>484</v>
      </c>
      <c r="D129" s="7"/>
      <c r="E129" s="7"/>
      <c r="F129" s="2"/>
      <c r="G129" s="4">
        <v>0</v>
      </c>
      <c r="H129" s="4">
        <v>0</v>
      </c>
      <c r="I129" s="4" t="str">
        <v>CP0122</v>
      </c>
      <c r="J129" s="4">
        <v>1</v>
      </c>
    </row>
    <row r="130" spans="1:10" x14ac:dyDescent="0.35">
      <c r="A130" s="2"/>
      <c r="B130" s="7" t="s">
        <v>485</v>
      </c>
      <c r="C130" s="7" t="s">
        <v>486</v>
      </c>
      <c r="D130" s="7"/>
      <c r="E130" s="7"/>
      <c r="F130" s="2"/>
      <c r="G130" s="4">
        <v>0</v>
      </c>
      <c r="H130" s="4">
        <v>0</v>
      </c>
      <c r="I130" s="4" t="str">
        <v>CP0123</v>
      </c>
      <c r="J130" s="4">
        <v>1</v>
      </c>
    </row>
    <row r="131" spans="1:10" x14ac:dyDescent="0.35">
      <c r="A131" s="2"/>
      <c r="B131" s="7" t="s">
        <v>487</v>
      </c>
      <c r="C131" s="7" t="s">
        <v>488</v>
      </c>
      <c r="D131" s="7"/>
      <c r="E131" s="7"/>
      <c r="F131" s="2"/>
      <c r="G131" s="4">
        <v>0</v>
      </c>
      <c r="H131" s="4">
        <v>0</v>
      </c>
      <c r="I131" s="4" t="str">
        <v>CP0124</v>
      </c>
      <c r="J131" s="4">
        <v>1</v>
      </c>
    </row>
    <row r="132" spans="1:10" x14ac:dyDescent="0.35">
      <c r="A132" s="2"/>
      <c r="B132" s="7" t="s">
        <v>489</v>
      </c>
      <c r="C132" s="7" t="s">
        <v>490</v>
      </c>
      <c r="D132" s="7"/>
      <c r="E132" s="7"/>
      <c r="F132" s="2"/>
      <c r="G132" s="4">
        <v>0</v>
      </c>
      <c r="H132" s="4">
        <v>0</v>
      </c>
      <c r="I132" s="4" t="str">
        <v>CP0125</v>
      </c>
      <c r="J132" s="4">
        <v>1</v>
      </c>
    </row>
    <row r="133" spans="1:10" x14ac:dyDescent="0.35">
      <c r="A133" s="2"/>
      <c r="B133" s="7" t="s">
        <v>491</v>
      </c>
      <c r="C133" s="7" t="s">
        <v>492</v>
      </c>
      <c r="D133" s="7"/>
      <c r="E133" s="7"/>
      <c r="F133" s="2"/>
      <c r="G133" s="4">
        <v>0</v>
      </c>
      <c r="H133" s="4">
        <v>0</v>
      </c>
      <c r="I133" s="4" t="str">
        <v>DT0001</v>
      </c>
      <c r="J133" s="4">
        <v>1</v>
      </c>
    </row>
    <row r="134" spans="1:10" x14ac:dyDescent="0.35">
      <c r="A134" s="2"/>
      <c r="B134" s="7" t="s">
        <v>493</v>
      </c>
      <c r="C134" s="7" t="s">
        <v>494</v>
      </c>
      <c r="D134" s="7"/>
      <c r="E134" s="7"/>
      <c r="F134" s="2"/>
      <c r="G134" s="4">
        <v>0</v>
      </c>
      <c r="H134" s="4">
        <v>0</v>
      </c>
      <c r="I134" s="4" t="str">
        <v>DT0002</v>
      </c>
      <c r="J134" s="4">
        <v>1</v>
      </c>
    </row>
    <row r="135" spans="1:10" x14ac:dyDescent="0.35">
      <c r="A135" s="2"/>
      <c r="B135" s="7" t="s">
        <v>495</v>
      </c>
      <c r="C135" s="7" t="s">
        <v>496</v>
      </c>
      <c r="D135" s="7"/>
      <c r="E135" s="7"/>
      <c r="F135" s="2"/>
      <c r="G135" s="4">
        <v>0</v>
      </c>
      <c r="H135" s="4">
        <v>0</v>
      </c>
      <c r="I135" s="4" t="str">
        <v>DT0003</v>
      </c>
      <c r="J135" s="4">
        <v>1</v>
      </c>
    </row>
    <row r="136" spans="1:10" x14ac:dyDescent="0.35">
      <c r="A136" s="2"/>
      <c r="B136" s="7" t="s">
        <v>497</v>
      </c>
      <c r="C136" s="7" t="s">
        <v>498</v>
      </c>
      <c r="D136" s="7"/>
      <c r="E136" s="7"/>
      <c r="F136" s="2"/>
      <c r="G136" s="4">
        <v>0</v>
      </c>
      <c r="H136" s="4">
        <v>0</v>
      </c>
      <c r="I136" s="4" t="str">
        <v>DT0004</v>
      </c>
      <c r="J136" s="4">
        <v>1</v>
      </c>
    </row>
    <row r="137" spans="1:10" x14ac:dyDescent="0.35">
      <c r="A137" s="2"/>
      <c r="B137" s="7" t="s">
        <v>499</v>
      </c>
      <c r="C137" s="7" t="s">
        <v>500</v>
      </c>
      <c r="D137" s="7"/>
      <c r="E137" s="7"/>
      <c r="F137" s="2"/>
      <c r="G137" s="4">
        <v>0</v>
      </c>
      <c r="H137" s="4">
        <v>0</v>
      </c>
      <c r="I137" s="4" t="str">
        <v>DT0005</v>
      </c>
      <c r="J137" s="4">
        <v>1</v>
      </c>
    </row>
    <row r="138" spans="1:10" x14ac:dyDescent="0.35">
      <c r="A138" s="2"/>
      <c r="B138" s="7" t="s">
        <v>501</v>
      </c>
      <c r="C138" s="7" t="s">
        <v>502</v>
      </c>
      <c r="D138" s="7"/>
      <c r="E138" s="7"/>
      <c r="F138" s="2"/>
      <c r="G138" s="4">
        <v>0</v>
      </c>
      <c r="H138" s="4">
        <v>0</v>
      </c>
      <c r="I138" s="4" t="str">
        <v>DT0006</v>
      </c>
      <c r="J138" s="4">
        <v>1</v>
      </c>
    </row>
    <row r="139" spans="1:10" x14ac:dyDescent="0.35">
      <c r="A139" s="2"/>
      <c r="B139" s="7" t="s">
        <v>503</v>
      </c>
      <c r="C139" s="7" t="s">
        <v>504</v>
      </c>
      <c r="D139" s="7"/>
      <c r="E139" s="7"/>
      <c r="F139" s="2"/>
      <c r="G139" s="4">
        <v>0</v>
      </c>
      <c r="H139" s="4">
        <v>0</v>
      </c>
      <c r="I139" s="4" t="str">
        <v>DT0007</v>
      </c>
      <c r="J139" s="4">
        <v>1</v>
      </c>
    </row>
    <row r="140" spans="1:10" x14ac:dyDescent="0.35">
      <c r="A140" s="2"/>
      <c r="B140" s="7" t="s">
        <v>505</v>
      </c>
      <c r="C140" s="7" t="s">
        <v>506</v>
      </c>
      <c r="D140" s="7"/>
      <c r="E140" s="7"/>
      <c r="F140" s="2"/>
      <c r="G140" s="4">
        <v>0</v>
      </c>
      <c r="H140" s="4">
        <v>0</v>
      </c>
      <c r="I140" s="4" t="str">
        <v>DT0008</v>
      </c>
      <c r="J140" s="4">
        <v>1</v>
      </c>
    </row>
    <row r="141" spans="1:10" x14ac:dyDescent="0.35">
      <c r="A141" s="2"/>
      <c r="B141" s="7" t="s">
        <v>507</v>
      </c>
      <c r="C141" s="7" t="s">
        <v>508</v>
      </c>
      <c r="D141" s="7"/>
      <c r="E141" s="7"/>
      <c r="F141" s="2"/>
      <c r="G141" s="4">
        <v>0</v>
      </c>
      <c r="H141" s="4">
        <v>0</v>
      </c>
      <c r="I141" s="4" t="str">
        <v>DT0009</v>
      </c>
      <c r="J141" s="4">
        <v>1</v>
      </c>
    </row>
    <row r="142" spans="1:10" x14ac:dyDescent="0.35">
      <c r="A142" s="2"/>
      <c r="B142" s="7" t="s">
        <v>509</v>
      </c>
      <c r="C142" s="7" t="s">
        <v>510</v>
      </c>
      <c r="D142" s="7"/>
      <c r="E142" s="7"/>
      <c r="F142" s="2"/>
      <c r="G142" s="4">
        <v>0</v>
      </c>
      <c r="H142" s="4">
        <v>0</v>
      </c>
      <c r="I142" s="4" t="str">
        <v>DT0010</v>
      </c>
      <c r="J142" s="4">
        <v>1</v>
      </c>
    </row>
    <row r="143" spans="1:10" x14ac:dyDescent="0.35">
      <c r="A143" s="2"/>
      <c r="B143" s="7" t="s">
        <v>511</v>
      </c>
      <c r="C143" s="7" t="s">
        <v>512</v>
      </c>
      <c r="D143" s="7"/>
      <c r="E143" s="7"/>
      <c r="F143" s="2"/>
      <c r="G143" s="4">
        <v>0</v>
      </c>
      <c r="H143" s="4">
        <v>0</v>
      </c>
      <c r="I143" s="4" t="str">
        <v>DT0011</v>
      </c>
      <c r="J143" s="4">
        <v>1</v>
      </c>
    </row>
    <row r="144" spans="1:10" x14ac:dyDescent="0.35">
      <c r="A144" s="2"/>
      <c r="B144" s="7" t="s">
        <v>513</v>
      </c>
      <c r="C144" s="7" t="s">
        <v>514</v>
      </c>
      <c r="D144" s="7"/>
      <c r="E144" s="7"/>
      <c r="F144" s="2"/>
      <c r="G144" s="4">
        <v>0</v>
      </c>
      <c r="H144" s="4">
        <v>0</v>
      </c>
      <c r="I144" s="4" t="str">
        <v>DT0012</v>
      </c>
      <c r="J144" s="4">
        <v>1</v>
      </c>
    </row>
    <row r="145" spans="1:10" x14ac:dyDescent="0.35">
      <c r="A145" s="2"/>
      <c r="B145" s="7" t="s">
        <v>515</v>
      </c>
      <c r="C145" s="7" t="s">
        <v>516</v>
      </c>
      <c r="D145" s="7"/>
      <c r="E145" s="7"/>
      <c r="F145" s="2"/>
      <c r="G145" s="4">
        <v>0</v>
      </c>
      <c r="H145" s="4">
        <v>0</v>
      </c>
      <c r="I145" s="4" t="str">
        <v>DT0013</v>
      </c>
      <c r="J145" s="4">
        <v>1</v>
      </c>
    </row>
    <row r="146" spans="1:10" x14ac:dyDescent="0.35">
      <c r="A146" s="2"/>
      <c r="B146" s="7" t="s">
        <v>517</v>
      </c>
      <c r="C146" s="7" t="s">
        <v>518</v>
      </c>
      <c r="D146" s="7"/>
      <c r="E146" s="7"/>
      <c r="F146" s="2"/>
      <c r="G146" s="4">
        <v>0</v>
      </c>
      <c r="H146" s="4">
        <v>0</v>
      </c>
      <c r="I146" s="4" t="str">
        <v>DT0014</v>
      </c>
      <c r="J146" s="4">
        <v>1</v>
      </c>
    </row>
    <row r="147" spans="1:10" x14ac:dyDescent="0.35">
      <c r="A147" s="2"/>
      <c r="B147" s="7" t="s">
        <v>519</v>
      </c>
      <c r="C147" s="7" t="s">
        <v>520</v>
      </c>
      <c r="D147" s="7"/>
      <c r="E147" s="7"/>
      <c r="F147" s="2"/>
      <c r="G147" s="4">
        <v>0</v>
      </c>
      <c r="H147" s="4">
        <v>0</v>
      </c>
      <c r="I147" s="4" t="str">
        <v>DT0015</v>
      </c>
      <c r="J147" s="4">
        <v>1</v>
      </c>
    </row>
    <row r="148" spans="1:10" x14ac:dyDescent="0.35">
      <c r="A148" s="2"/>
      <c r="B148" s="7" t="s">
        <v>521</v>
      </c>
      <c r="C148" s="7" t="s">
        <v>522</v>
      </c>
      <c r="D148" s="7"/>
      <c r="E148" s="7"/>
      <c r="F148" s="2"/>
      <c r="G148" s="4">
        <v>0</v>
      </c>
      <c r="H148" s="4">
        <v>0</v>
      </c>
      <c r="I148" s="4" t="str">
        <v>DT0016</v>
      </c>
      <c r="J148" s="4">
        <v>1</v>
      </c>
    </row>
    <row r="149" spans="1:10" x14ac:dyDescent="0.35">
      <c r="A149" s="2"/>
      <c r="B149" s="7" t="s">
        <v>523</v>
      </c>
      <c r="C149" s="7" t="s">
        <v>524</v>
      </c>
      <c r="D149" s="7"/>
      <c r="E149" s="7"/>
      <c r="F149" s="2"/>
      <c r="G149" s="4">
        <v>0</v>
      </c>
      <c r="H149" s="4">
        <v>0</v>
      </c>
      <c r="I149" s="4" t="str">
        <v>DT0017</v>
      </c>
      <c r="J149" s="4">
        <v>1</v>
      </c>
    </row>
    <row r="150" spans="1:10" x14ac:dyDescent="0.35">
      <c r="A150" s="2"/>
      <c r="B150" s="7" t="s">
        <v>525</v>
      </c>
      <c r="C150" s="7" t="s">
        <v>526</v>
      </c>
      <c r="D150" s="7"/>
      <c r="E150" s="7"/>
      <c r="F150" s="2"/>
      <c r="G150" s="4">
        <v>0</v>
      </c>
      <c r="H150" s="4">
        <v>0</v>
      </c>
      <c r="I150" s="4" t="str">
        <v>DT0018</v>
      </c>
      <c r="J150" s="4">
        <v>1</v>
      </c>
    </row>
    <row r="151" spans="1:10" x14ac:dyDescent="0.35">
      <c r="A151" s="2"/>
      <c r="B151" s="7" t="s">
        <v>527</v>
      </c>
      <c r="C151" s="7" t="s">
        <v>528</v>
      </c>
      <c r="D151" s="7"/>
      <c r="E151" s="7"/>
      <c r="F151" s="2"/>
      <c r="G151" s="4">
        <v>0</v>
      </c>
      <c r="H151" s="4">
        <v>0</v>
      </c>
      <c r="I151" s="4" t="str">
        <v>DT0019</v>
      </c>
      <c r="J151" s="4">
        <v>1</v>
      </c>
    </row>
    <row r="152" spans="1:10" x14ac:dyDescent="0.35">
      <c r="A152" s="2"/>
      <c r="B152" s="7" t="s">
        <v>529</v>
      </c>
      <c r="C152" s="7" t="s">
        <v>530</v>
      </c>
      <c r="D152" s="7"/>
      <c r="E152" s="7"/>
      <c r="F152" s="2"/>
      <c r="G152" s="4">
        <v>0</v>
      </c>
      <c r="H152" s="4">
        <v>0</v>
      </c>
      <c r="I152" s="4" t="str">
        <v>DT0020</v>
      </c>
      <c r="J152" s="4">
        <v>1</v>
      </c>
    </row>
    <row r="153" spans="1:10" x14ac:dyDescent="0.35">
      <c r="A153" s="2"/>
      <c r="B153" s="7" t="s">
        <v>531</v>
      </c>
      <c r="C153" s="7" t="s">
        <v>532</v>
      </c>
      <c r="D153" s="7"/>
      <c r="E153" s="7"/>
      <c r="F153" s="2"/>
      <c r="G153" s="4">
        <v>0</v>
      </c>
      <c r="H153" s="4">
        <v>0</v>
      </c>
      <c r="I153" s="4" t="str">
        <v>DT0021</v>
      </c>
      <c r="J153" s="4">
        <v>1</v>
      </c>
    </row>
    <row r="154" spans="1:10" x14ac:dyDescent="0.35">
      <c r="A154" s="2"/>
      <c r="B154" s="7" t="s">
        <v>533</v>
      </c>
      <c r="C154" s="7" t="s">
        <v>534</v>
      </c>
      <c r="D154" s="7"/>
      <c r="E154" s="7"/>
      <c r="F154" s="2"/>
      <c r="G154" s="4">
        <v>0</v>
      </c>
      <c r="H154" s="4">
        <v>0</v>
      </c>
      <c r="I154" s="4" t="str">
        <v>DT0022</v>
      </c>
      <c r="J154" s="4">
        <v>1</v>
      </c>
    </row>
    <row r="155" spans="1:10" x14ac:dyDescent="0.35">
      <c r="A155" s="2"/>
      <c r="B155" s="7" t="s">
        <v>535</v>
      </c>
      <c r="C155" s="7" t="s">
        <v>536</v>
      </c>
      <c r="D155" s="7"/>
      <c r="E155" s="7"/>
      <c r="F155" s="2"/>
      <c r="G155" s="4">
        <v>0</v>
      </c>
      <c r="H155" s="4">
        <v>0</v>
      </c>
      <c r="I155" s="4" t="str">
        <v>DT0023</v>
      </c>
      <c r="J155" s="4">
        <v>1</v>
      </c>
    </row>
    <row r="156" spans="1:10" x14ac:dyDescent="0.35">
      <c r="A156" s="2"/>
      <c r="B156" s="7" t="s">
        <v>537</v>
      </c>
      <c r="C156" s="7" t="s">
        <v>538</v>
      </c>
      <c r="D156" s="7"/>
      <c r="E156" s="7"/>
      <c r="F156" s="2"/>
      <c r="G156" s="4">
        <v>0</v>
      </c>
      <c r="H156" s="4">
        <v>0</v>
      </c>
      <c r="I156" s="4" t="str">
        <v>DT0024</v>
      </c>
      <c r="J156" s="4">
        <v>1</v>
      </c>
    </row>
    <row r="157" spans="1:10" x14ac:dyDescent="0.35">
      <c r="A157" s="2"/>
      <c r="B157" s="7" t="s">
        <v>539</v>
      </c>
      <c r="C157" s="7" t="s">
        <v>540</v>
      </c>
      <c r="D157" s="7"/>
      <c r="E157" s="7"/>
      <c r="F157" s="2"/>
      <c r="G157" s="4">
        <v>0</v>
      </c>
      <c r="H157" s="4">
        <v>0</v>
      </c>
      <c r="I157" s="4" t="str">
        <v>DT0025</v>
      </c>
      <c r="J157" s="4">
        <v>1</v>
      </c>
    </row>
    <row r="158" spans="1:10" x14ac:dyDescent="0.35">
      <c r="A158" s="2"/>
      <c r="B158" s="7" t="s">
        <v>541</v>
      </c>
      <c r="C158" s="7" t="s">
        <v>542</v>
      </c>
      <c r="D158" s="7"/>
      <c r="E158" s="7"/>
      <c r="F158" s="2"/>
      <c r="G158" s="4">
        <v>0</v>
      </c>
      <c r="H158" s="4">
        <v>0</v>
      </c>
      <c r="I158" s="4" t="str">
        <v>DT0026</v>
      </c>
      <c r="J158" s="4">
        <v>1</v>
      </c>
    </row>
    <row r="159" spans="1:10" x14ac:dyDescent="0.35">
      <c r="A159" s="2"/>
      <c r="B159" s="7" t="s">
        <v>543</v>
      </c>
      <c r="C159" s="7" t="s">
        <v>544</v>
      </c>
      <c r="D159" s="7"/>
      <c r="E159" s="7"/>
      <c r="F159" s="2"/>
      <c r="G159" s="4">
        <v>0</v>
      </c>
      <c r="H159" s="4">
        <v>0</v>
      </c>
      <c r="I159" s="4" t="str">
        <v>DT0027</v>
      </c>
      <c r="J159" s="4">
        <v>1</v>
      </c>
    </row>
    <row r="160" spans="1:10" x14ac:dyDescent="0.35">
      <c r="A160" s="2"/>
      <c r="B160" s="7" t="s">
        <v>545</v>
      </c>
      <c r="C160" s="7" t="s">
        <v>546</v>
      </c>
      <c r="D160" s="7"/>
      <c r="E160" s="7"/>
      <c r="F160" s="2"/>
      <c r="G160" s="4">
        <v>0</v>
      </c>
      <c r="H160" s="4">
        <v>0</v>
      </c>
      <c r="I160" s="4" t="str">
        <v>DT0028</v>
      </c>
      <c r="J160" s="4">
        <v>1</v>
      </c>
    </row>
    <row r="161" spans="1:10" x14ac:dyDescent="0.35">
      <c r="A161" s="2"/>
      <c r="B161" s="7" t="s">
        <v>547</v>
      </c>
      <c r="C161" s="7" t="s">
        <v>548</v>
      </c>
      <c r="D161" s="7"/>
      <c r="E161" s="7"/>
      <c r="F161" s="2"/>
      <c r="G161" s="4">
        <v>0</v>
      </c>
      <c r="H161" s="4">
        <v>0</v>
      </c>
      <c r="I161" s="4" t="str">
        <v>DT0029</v>
      </c>
      <c r="J161" s="4">
        <v>1</v>
      </c>
    </row>
    <row r="162" spans="1:10" x14ac:dyDescent="0.35">
      <c r="A162" s="2"/>
      <c r="B162" s="7" t="s">
        <v>549</v>
      </c>
      <c r="C162" s="7" t="s">
        <v>550</v>
      </c>
      <c r="D162" s="7"/>
      <c r="E162" s="7"/>
      <c r="F162" s="2"/>
      <c r="G162" s="4">
        <v>0</v>
      </c>
      <c r="H162" s="4">
        <v>0</v>
      </c>
      <c r="I162" s="4" t="str">
        <v>DT0030</v>
      </c>
      <c r="J162" s="4">
        <v>1</v>
      </c>
    </row>
    <row r="163" spans="1:10" x14ac:dyDescent="0.35">
      <c r="A163" s="2"/>
      <c r="B163" s="7" t="s">
        <v>551</v>
      </c>
      <c r="C163" s="7" t="s">
        <v>552</v>
      </c>
      <c r="D163" s="7"/>
      <c r="E163" s="7"/>
      <c r="F163" s="2"/>
      <c r="G163" s="4">
        <v>0</v>
      </c>
      <c r="H163" s="4">
        <v>0</v>
      </c>
      <c r="I163" s="4" t="str">
        <v>DT0031</v>
      </c>
      <c r="J163" s="4">
        <v>1</v>
      </c>
    </row>
    <row r="164" spans="1:10" x14ac:dyDescent="0.35">
      <c r="A164" s="2"/>
      <c r="B164" s="7" t="s">
        <v>553</v>
      </c>
      <c r="C164" s="7" t="s">
        <v>554</v>
      </c>
      <c r="D164" s="7"/>
      <c r="E164" s="7"/>
      <c r="F164" s="2"/>
      <c r="G164" s="4">
        <v>0</v>
      </c>
      <c r="H164" s="4">
        <v>0</v>
      </c>
      <c r="I164" s="4" t="str">
        <v>DT0032</v>
      </c>
      <c r="J164" s="4">
        <v>1</v>
      </c>
    </row>
    <row r="165" spans="1:10" x14ac:dyDescent="0.35">
      <c r="A165" s="2"/>
      <c r="B165" s="7" t="s">
        <v>555</v>
      </c>
      <c r="C165" s="7" t="s">
        <v>556</v>
      </c>
      <c r="D165" s="7"/>
      <c r="E165" s="7"/>
      <c r="F165" s="2"/>
      <c r="G165" s="4">
        <v>0</v>
      </c>
      <c r="H165" s="4">
        <v>0</v>
      </c>
      <c r="I165" s="4" t="str">
        <v>DT0033</v>
      </c>
      <c r="J165" s="4">
        <v>1</v>
      </c>
    </row>
    <row r="166" spans="1:10" x14ac:dyDescent="0.35">
      <c r="A166" s="2"/>
      <c r="B166" s="7" t="s">
        <v>557</v>
      </c>
      <c r="C166" s="7" t="s">
        <v>558</v>
      </c>
      <c r="D166" s="7"/>
      <c r="E166" s="7"/>
      <c r="F166" s="2"/>
      <c r="G166" s="4">
        <v>0</v>
      </c>
      <c r="H166" s="4">
        <v>0</v>
      </c>
      <c r="I166" s="4" t="str">
        <v>DT0034</v>
      </c>
      <c r="J166" s="4">
        <v>1</v>
      </c>
    </row>
    <row r="167" spans="1:10" x14ac:dyDescent="0.35">
      <c r="A167" s="2"/>
      <c r="B167" s="7" t="s">
        <v>559</v>
      </c>
      <c r="C167" s="7" t="s">
        <v>560</v>
      </c>
      <c r="D167" s="7"/>
      <c r="E167" s="7"/>
      <c r="F167" s="2"/>
      <c r="G167" s="4">
        <v>0</v>
      </c>
      <c r="H167" s="4">
        <v>0</v>
      </c>
      <c r="I167" s="4" t="str">
        <v>DT0035</v>
      </c>
      <c r="J167" s="4">
        <v>1</v>
      </c>
    </row>
    <row r="168" spans="1:10" x14ac:dyDescent="0.35">
      <c r="A168" s="2"/>
      <c r="B168" s="7" t="s">
        <v>561</v>
      </c>
      <c r="C168" s="7" t="s">
        <v>562</v>
      </c>
      <c r="D168" s="7"/>
      <c r="E168" s="7"/>
      <c r="F168" s="2"/>
      <c r="G168" s="4">
        <v>0</v>
      </c>
      <c r="H168" s="4">
        <v>0</v>
      </c>
      <c r="I168" s="4" t="str">
        <v>DT0036</v>
      </c>
      <c r="J168" s="4">
        <v>1</v>
      </c>
    </row>
    <row r="169" spans="1:10" x14ac:dyDescent="0.35">
      <c r="A169" s="2"/>
      <c r="B169" s="7" t="s">
        <v>563</v>
      </c>
      <c r="C169" s="7" t="s">
        <v>564</v>
      </c>
      <c r="D169" s="7"/>
      <c r="E169" s="7"/>
      <c r="F169" s="2"/>
      <c r="G169" s="4">
        <v>0</v>
      </c>
      <c r="H169" s="4">
        <v>0</v>
      </c>
      <c r="I169" s="4" t="str">
        <v>DT0037</v>
      </c>
      <c r="J169" s="4">
        <v>1</v>
      </c>
    </row>
    <row r="170" spans="1:10" x14ac:dyDescent="0.35">
      <c r="A170" s="2"/>
      <c r="B170" s="7" t="s">
        <v>565</v>
      </c>
      <c r="C170" s="7" t="s">
        <v>566</v>
      </c>
      <c r="D170" s="7"/>
      <c r="E170" s="7"/>
      <c r="F170" s="2"/>
      <c r="G170" s="4">
        <v>0</v>
      </c>
      <c r="H170" s="4">
        <v>0</v>
      </c>
      <c r="I170" s="4" t="str">
        <v>DT0038</v>
      </c>
      <c r="J170" s="4">
        <v>1</v>
      </c>
    </row>
    <row r="171" spans="1:10" x14ac:dyDescent="0.35">
      <c r="A171" s="2"/>
      <c r="B171" s="7" t="s">
        <v>567</v>
      </c>
      <c r="C171" s="7" t="s">
        <v>568</v>
      </c>
      <c r="D171" s="7"/>
      <c r="E171" s="7"/>
      <c r="F171" s="2"/>
      <c r="G171" s="4">
        <v>0</v>
      </c>
      <c r="H171" s="4">
        <v>0</v>
      </c>
      <c r="I171" s="4" t="str">
        <v>DT0039</v>
      </c>
      <c r="J171" s="4">
        <v>1</v>
      </c>
    </row>
    <row r="172" spans="1:10" x14ac:dyDescent="0.35">
      <c r="A172" s="2"/>
      <c r="B172" s="7" t="s">
        <v>569</v>
      </c>
      <c r="C172" s="7" t="s">
        <v>570</v>
      </c>
      <c r="D172" s="7"/>
      <c r="E172" s="7"/>
      <c r="F172" s="2"/>
      <c r="G172" s="4">
        <v>0</v>
      </c>
      <c r="H172" s="4">
        <v>0</v>
      </c>
      <c r="I172" s="4" t="str">
        <v>DT0040</v>
      </c>
      <c r="J172" s="4">
        <v>1</v>
      </c>
    </row>
    <row r="173" spans="1:10" x14ac:dyDescent="0.35">
      <c r="A173" s="2"/>
      <c r="B173" s="7" t="s">
        <v>571</v>
      </c>
      <c r="C173" s="7" t="s">
        <v>572</v>
      </c>
      <c r="D173" s="7"/>
      <c r="E173" s="7"/>
      <c r="F173" s="2"/>
      <c r="G173" s="4">
        <v>0</v>
      </c>
      <c r="H173" s="4">
        <v>0</v>
      </c>
      <c r="I173" s="4" t="str">
        <v>DT0041</v>
      </c>
      <c r="J173" s="4">
        <v>1</v>
      </c>
    </row>
    <row r="174" spans="1:10" x14ac:dyDescent="0.35">
      <c r="A174" s="2"/>
      <c r="B174" s="7" t="s">
        <v>573</v>
      </c>
      <c r="C174" s="7" t="s">
        <v>574</v>
      </c>
      <c r="D174" s="7"/>
      <c r="E174" s="7"/>
      <c r="F174" s="2"/>
      <c r="G174" s="4">
        <v>0</v>
      </c>
      <c r="H174" s="4">
        <v>0</v>
      </c>
      <c r="I174" s="4" t="str">
        <v>DT0042</v>
      </c>
      <c r="J174" s="4">
        <v>1</v>
      </c>
    </row>
    <row r="175" spans="1:10" x14ac:dyDescent="0.35">
      <c r="A175" s="2"/>
      <c r="B175" s="7" t="s">
        <v>575</v>
      </c>
      <c r="C175" s="7" t="s">
        <v>576</v>
      </c>
      <c r="D175" s="7"/>
      <c r="E175" s="7"/>
      <c r="F175" s="2"/>
      <c r="G175" s="4">
        <v>0</v>
      </c>
      <c r="H175" s="4">
        <v>0</v>
      </c>
      <c r="I175" s="4" t="str">
        <v>DT0043</v>
      </c>
      <c r="J175" s="4">
        <v>1</v>
      </c>
    </row>
    <row r="176" spans="1:10" x14ac:dyDescent="0.35">
      <c r="A176" s="2"/>
      <c r="B176" s="7" t="s">
        <v>577</v>
      </c>
      <c r="C176" s="7" t="s">
        <v>578</v>
      </c>
      <c r="D176" s="7"/>
      <c r="E176" s="7"/>
      <c r="F176" s="2"/>
      <c r="G176" s="4">
        <v>0</v>
      </c>
      <c r="H176" s="4">
        <v>0</v>
      </c>
      <c r="I176" s="4" t="str">
        <v>DT0044</v>
      </c>
      <c r="J176" s="4">
        <v>1</v>
      </c>
    </row>
    <row r="177" spans="1:10" x14ac:dyDescent="0.35">
      <c r="A177" s="2"/>
      <c r="B177" s="7" t="s">
        <v>579</v>
      </c>
      <c r="C177" s="7" t="s">
        <v>580</v>
      </c>
      <c r="D177" s="7"/>
      <c r="E177" s="7"/>
      <c r="F177" s="2"/>
      <c r="G177" s="4">
        <v>0</v>
      </c>
      <c r="H177" s="4">
        <v>0</v>
      </c>
      <c r="I177" s="4" t="str">
        <v>DT0045</v>
      </c>
      <c r="J177" s="4">
        <v>1</v>
      </c>
    </row>
    <row r="178" spans="1:10" x14ac:dyDescent="0.35">
      <c r="A178" s="2"/>
      <c r="B178" s="7" t="s">
        <v>581</v>
      </c>
      <c r="C178" s="7" t="s">
        <v>582</v>
      </c>
      <c r="D178" s="7"/>
      <c r="E178" s="7"/>
      <c r="F178" s="2"/>
      <c r="G178" s="4">
        <v>0</v>
      </c>
      <c r="H178" s="4">
        <v>0</v>
      </c>
      <c r="I178" s="4" t="str">
        <v>DT0046</v>
      </c>
      <c r="J178" s="4">
        <v>1</v>
      </c>
    </row>
    <row r="179" spans="1:10" x14ac:dyDescent="0.35">
      <c r="A179" s="2"/>
      <c r="B179" s="7" t="s">
        <v>583</v>
      </c>
      <c r="C179" s="7" t="s">
        <v>584</v>
      </c>
      <c r="D179" s="7"/>
      <c r="E179" s="7"/>
      <c r="F179" s="2"/>
      <c r="G179" s="4">
        <v>0</v>
      </c>
      <c r="H179" s="4">
        <v>0</v>
      </c>
      <c r="I179" s="4" t="str">
        <v>DT0047</v>
      </c>
      <c r="J179" s="4">
        <v>1</v>
      </c>
    </row>
    <row r="180" spans="1:10" x14ac:dyDescent="0.35">
      <c r="A180" s="2"/>
      <c r="B180" s="7" t="s">
        <v>585</v>
      </c>
      <c r="C180" s="7" t="s">
        <v>586</v>
      </c>
      <c r="D180" s="7"/>
      <c r="E180" s="7"/>
      <c r="F180" s="2"/>
      <c r="G180" s="4">
        <v>0</v>
      </c>
      <c r="H180" s="4">
        <v>0</v>
      </c>
      <c r="I180" s="4" t="str">
        <v>DT0048</v>
      </c>
      <c r="J180" s="4">
        <v>1</v>
      </c>
    </row>
    <row r="181" spans="1:10" x14ac:dyDescent="0.35">
      <c r="A181" s="2"/>
      <c r="B181" s="7" t="s">
        <v>587</v>
      </c>
      <c r="C181" s="7" t="s">
        <v>588</v>
      </c>
      <c r="D181" s="7"/>
      <c r="E181" s="7"/>
      <c r="F181" s="2"/>
      <c r="G181" s="4">
        <v>0</v>
      </c>
      <c r="H181" s="4">
        <v>0</v>
      </c>
      <c r="I181" s="4" t="str">
        <v>DT0049</v>
      </c>
      <c r="J181" s="4">
        <v>1</v>
      </c>
    </row>
    <row r="182" spans="1:10" x14ac:dyDescent="0.35">
      <c r="A182" s="2"/>
      <c r="B182" s="7" t="s">
        <v>589</v>
      </c>
      <c r="C182" s="7" t="s">
        <v>590</v>
      </c>
      <c r="D182" s="7"/>
      <c r="E182" s="7"/>
      <c r="F182" s="2"/>
      <c r="G182" s="4">
        <v>0</v>
      </c>
      <c r="H182" s="4">
        <v>0</v>
      </c>
      <c r="I182" s="4" t="str">
        <v>DT0050</v>
      </c>
      <c r="J182" s="4">
        <v>1</v>
      </c>
    </row>
  </sheetData>
  <dataValidations count="1">
    <dataValidation type="list" allowBlank="1" showInputMessage="1" showErrorMessage="1" sqref="F8:F98 D8:D182" xr:uid="{F6216ED5-9B5B-46B2-B6B0-B69A5FE42376}">
      <formula1>_xlfn.ANCHORARRAY($I$8)</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8F4D-27C4-4915-8FD7-C9069A500D90}">
  <sheetPr codeName="Sheet7">
    <tabColor theme="7" tint="0.79998168889431442"/>
  </sheetPr>
  <dimension ref="A1:P181"/>
  <sheetViews>
    <sheetView showGridLines="0" zoomScaleNormal="100" workbookViewId="0">
      <pane ySplit="6" topLeftCell="A7" activePane="bottomLeft" state="frozen"/>
      <selection activeCell="K14" sqref="K14"/>
      <selection pane="bottomLeft" activeCell="D15" sqref="D15"/>
    </sheetView>
  </sheetViews>
  <sheetFormatPr defaultRowHeight="12.9" x14ac:dyDescent="0.35"/>
  <cols>
    <col min="1" max="1" width="1.9140625" customWidth="1"/>
    <col min="2" max="2" width="12.4140625" customWidth="1"/>
    <col min="3" max="3" width="51.33203125" customWidth="1"/>
    <col min="4" max="4" width="12.6640625" customWidth="1"/>
    <col min="5" max="5" width="11.58203125" customWidth="1"/>
    <col min="6" max="6" width="10.58203125" customWidth="1"/>
    <col min="7" max="7" width="46.33203125" customWidth="1"/>
    <col min="8" max="8" width="31.08203125" customWidth="1"/>
    <col min="9" max="9" width="1.6640625" customWidth="1"/>
    <col min="10" max="12" width="10.33203125" style="1" customWidth="1"/>
    <col min="13" max="13" width="54.6640625" style="1" customWidth="1"/>
    <col min="14" max="14" width="17.08203125" style="1" customWidth="1"/>
    <col min="16" max="16" width="54.58203125" style="1" customWidth="1"/>
  </cols>
  <sheetData>
    <row r="1" spans="1:16" x14ac:dyDescent="0.35">
      <c r="A1" s="2"/>
      <c r="B1" s="2" t="str">
        <f t="array" ref="B1:H1">""</f>
        <v/>
      </c>
      <c r="C1" s="2" t="str">
        <v/>
      </c>
      <c r="D1" s="2" t="str">
        <v/>
      </c>
      <c r="E1" s="2" t="str">
        <v/>
      </c>
      <c r="F1" s="2" t="str">
        <v/>
      </c>
      <c r="G1" s="2" t="str">
        <v/>
      </c>
      <c r="H1" s="2" t="str">
        <v/>
      </c>
      <c r="I1" s="2"/>
      <c r="J1" s="11" t="s">
        <v>591</v>
      </c>
      <c r="K1" s="4"/>
      <c r="L1" s="4"/>
      <c r="M1" s="4"/>
      <c r="N1" s="4"/>
      <c r="O1" s="2"/>
      <c r="P1" s="4"/>
    </row>
    <row r="2" spans="1:16" ht="14.05" customHeight="1" x14ac:dyDescent="0.35">
      <c r="A2" s="2"/>
      <c r="B2" s="8" t="s">
        <v>592</v>
      </c>
      <c r="C2" s="2"/>
      <c r="D2" s="2"/>
      <c r="E2" s="2"/>
      <c r="F2" s="2"/>
      <c r="G2" s="2"/>
      <c r="H2" s="2"/>
      <c r="I2" s="2"/>
      <c r="J2" s="7" t="s">
        <v>204</v>
      </c>
      <c r="K2" s="7" t="s">
        <v>593</v>
      </c>
      <c r="L2" s="12" t="s">
        <v>594</v>
      </c>
      <c r="M2" s="12" t="s">
        <v>595</v>
      </c>
      <c r="N2" s="12" t="s">
        <v>596</v>
      </c>
      <c r="O2" s="2"/>
      <c r="P2" s="4"/>
    </row>
    <row r="3" spans="1:16" ht="14.05" customHeight="1" x14ac:dyDescent="0.35">
      <c r="A3" s="2"/>
      <c r="B3" s="2" t="s">
        <v>597</v>
      </c>
      <c r="C3" s="2"/>
      <c r="D3" s="2"/>
      <c r="E3" s="2"/>
      <c r="F3" s="2"/>
      <c r="G3" s="2"/>
      <c r="H3" s="2"/>
      <c r="I3" s="2"/>
      <c r="J3" s="4">
        <f>MAX(_xlfn.ANCHORARRAY(J7))</f>
        <v>0</v>
      </c>
      <c r="K3" s="4">
        <f>MAX(_xlfn.ANCHORARRAY(K7))</f>
        <v>0</v>
      </c>
      <c r="L3" s="4"/>
      <c r="M3" s="4"/>
      <c r="N3" s="4"/>
      <c r="O3" s="2"/>
      <c r="P3" s="4"/>
    </row>
    <row r="4" spans="1:16" ht="14.05" customHeight="1" x14ac:dyDescent="0.35">
      <c r="A4" s="2"/>
      <c r="B4" s="2"/>
      <c r="C4" s="2"/>
      <c r="D4" s="2"/>
      <c r="E4" s="2"/>
      <c r="F4" s="2"/>
      <c r="G4" s="2"/>
      <c r="H4" s="2"/>
      <c r="I4" s="2"/>
      <c r="J4" s="4"/>
      <c r="K4" s="4"/>
      <c r="L4" s="4"/>
      <c r="M4" s="4"/>
      <c r="N4" s="4"/>
      <c r="O4" s="2"/>
      <c r="P4" s="4"/>
    </row>
    <row r="5" spans="1:16" ht="14.05" customHeight="1" x14ac:dyDescent="0.35">
      <c r="A5" s="2"/>
      <c r="B5" s="2"/>
      <c r="C5" s="2"/>
      <c r="D5" s="2" t="s">
        <v>23</v>
      </c>
      <c r="E5" s="2" t="s">
        <v>23</v>
      </c>
      <c r="F5" s="2" t="s">
        <v>23</v>
      </c>
      <c r="G5" s="2" t="s">
        <v>23</v>
      </c>
      <c r="H5" s="2"/>
      <c r="I5" s="2"/>
      <c r="J5" s="4"/>
      <c r="K5" s="4"/>
      <c r="L5" s="4"/>
      <c r="M5" s="4"/>
      <c r="N5" s="4"/>
      <c r="O5" s="2"/>
      <c r="P5" s="4"/>
    </row>
    <row r="6" spans="1:16" x14ac:dyDescent="0.35">
      <c r="A6" s="2" t="s">
        <v>8</v>
      </c>
      <c r="B6" s="2" t="s">
        <v>598</v>
      </c>
      <c r="C6" s="2" t="s">
        <v>599</v>
      </c>
      <c r="D6" s="2" t="s">
        <v>591</v>
      </c>
      <c r="E6" s="2" t="s">
        <v>237</v>
      </c>
      <c r="F6" s="2" t="s">
        <v>101</v>
      </c>
      <c r="G6" s="2" t="s">
        <v>600</v>
      </c>
      <c r="H6" s="2" t="s">
        <v>11</v>
      </c>
      <c r="I6" s="2" t="s">
        <v>8</v>
      </c>
      <c r="J6" s="4" t="s">
        <v>12</v>
      </c>
      <c r="K6" s="4" t="s">
        <v>13</v>
      </c>
      <c r="L6" s="4" t="s">
        <v>14</v>
      </c>
      <c r="M6" s="4" t="s">
        <v>238</v>
      </c>
      <c r="N6" s="4" t="s">
        <v>105</v>
      </c>
      <c r="O6" s="2"/>
      <c r="P6" s="4" t="s">
        <v>600</v>
      </c>
    </row>
    <row r="7" spans="1:16" x14ac:dyDescent="0.35">
      <c r="A7" s="2"/>
      <c r="B7" s="7" t="s">
        <v>241</v>
      </c>
      <c r="C7" s="7" t="s">
        <v>242</v>
      </c>
      <c r="D7" s="7"/>
      <c r="E7" s="7" t="s">
        <v>241</v>
      </c>
      <c r="F7" s="7"/>
      <c r="G7" s="2" t="str">
        <f>_xlfn.XLOOKUP(L_CI[[#This Row],[MIS code]],L_Mis[MIS code],L_Mis[MIS name])</f>
        <v>Chi phí lãi vay</v>
      </c>
      <c r="H7" s="7"/>
      <c r="I7" s="2"/>
      <c r="J7" s="4" cm="1">
        <f t="array" ref="J7:J181">COUNTIFS(L_CI[CI code],L_CI[CI code])-1</f>
        <v>0</v>
      </c>
      <c r="K7" s="4" cm="1">
        <f t="array" ref="K7:K181">COUNTIFS(L_CI[CI code],L_CI[CI code]&amp;"?*")</f>
        <v>0</v>
      </c>
      <c r="L7" s="4" t="str" cm="1">
        <f t="array" ref="L7:L181">_xlfn._xlws.SORT(L_CI[CI code])</f>
        <v>CP0001</v>
      </c>
      <c r="M7" s="4" t="str" cm="1">
        <f t="array" ref="M7:M181">IF(L_CI[MIS code]&lt;&gt;"",_xlfn.XLOOKUP(L_CI[MIS code],L_Mis[MIS code],L_Mis[MIS name]),"")</f>
        <v>Chi phí lãi vay</v>
      </c>
      <c r="N7" s="4" t="str" cm="1">
        <f t="array" ref="N7:N181">_xlfn.XLOOKUP(L_CI[FS code],L_FS[FS code],L_FS[FS name],"-")</f>
        <v>-</v>
      </c>
      <c r="O7" s="2"/>
      <c r="P7" s="4" t="str" cm="1">
        <f t="array" ref="P7:P181">_xlfn.UNIQUE(L_CI[Budget controlling item])</f>
        <v>Chi phí lãi vay</v>
      </c>
    </row>
    <row r="8" spans="1:16" x14ac:dyDescent="0.35">
      <c r="A8" s="2"/>
      <c r="B8" s="7" t="s">
        <v>243</v>
      </c>
      <c r="C8" s="7" t="s">
        <v>244</v>
      </c>
      <c r="D8" s="7"/>
      <c r="E8" s="7" t="s">
        <v>243</v>
      </c>
      <c r="F8" s="7"/>
      <c r="G8" s="2" t="str">
        <f>_xlfn.XLOOKUP(L_CI[[#This Row],[MIS code]],L_Mis[MIS code],L_Mis[MIS name])</f>
        <v>Chi phí phạt</v>
      </c>
      <c r="H8" s="7"/>
      <c r="I8" s="2"/>
      <c r="J8" s="4">
        <v>0</v>
      </c>
      <c r="K8" s="4">
        <v>0</v>
      </c>
      <c r="L8" s="4" t="str">
        <v>CP0002</v>
      </c>
      <c r="M8" s="4" t="str">
        <v>Chi phí phạt</v>
      </c>
      <c r="N8" s="4" t="str">
        <v>-</v>
      </c>
      <c r="O8" s="2"/>
      <c r="P8" s="4" t="str">
        <v>Chi phí phạt</v>
      </c>
    </row>
    <row r="9" spans="1:16" x14ac:dyDescent="0.35">
      <c r="A9" s="2"/>
      <c r="B9" s="7" t="s">
        <v>245</v>
      </c>
      <c r="C9" s="7" t="s">
        <v>246</v>
      </c>
      <c r="D9" s="7"/>
      <c r="E9" s="7" t="s">
        <v>245</v>
      </c>
      <c r="F9" s="7"/>
      <c r="G9" s="2" t="str">
        <f>_xlfn.XLOOKUP(L_CI[[#This Row],[MIS code]],L_Mis[MIS code],L_Mis[MIS name])</f>
        <v>Lãi tiền gửi</v>
      </c>
      <c r="H9" s="7"/>
      <c r="I9" s="2"/>
      <c r="J9" s="4">
        <v>0</v>
      </c>
      <c r="K9" s="4">
        <v>0</v>
      </c>
      <c r="L9" s="4" t="str">
        <v>CP0003</v>
      </c>
      <c r="M9" s="4" t="str">
        <v>Lãi tiền gửi</v>
      </c>
      <c r="N9" s="4" t="str">
        <v>-</v>
      </c>
      <c r="O9" s="2"/>
      <c r="P9" s="4" t="str">
        <v>Lãi tiền gửi</v>
      </c>
    </row>
    <row r="10" spans="1:16" x14ac:dyDescent="0.35">
      <c r="A10" s="2"/>
      <c r="B10" s="7" t="s">
        <v>247</v>
      </c>
      <c r="C10" s="7" t="s">
        <v>248</v>
      </c>
      <c r="D10" s="7"/>
      <c r="E10" s="7" t="s">
        <v>247</v>
      </c>
      <c r="F10" s="7"/>
      <c r="G10" s="2" t="str">
        <f>_xlfn.XLOOKUP(L_CI[[#This Row],[MIS code]],L_Mis[MIS code],L_Mis[MIS name])</f>
        <v>Phí cà thẻ</v>
      </c>
      <c r="H10" s="7"/>
      <c r="I10" s="2"/>
      <c r="J10" s="4">
        <v>0</v>
      </c>
      <c r="K10" s="4">
        <v>0</v>
      </c>
      <c r="L10" s="4" t="str">
        <v>CP0004</v>
      </c>
      <c r="M10" s="4" t="str">
        <v>Phí cà thẻ</v>
      </c>
      <c r="N10" s="4" t="str">
        <v>-</v>
      </c>
      <c r="O10" s="2"/>
      <c r="P10" s="4" t="str">
        <v>Phí cà thẻ</v>
      </c>
    </row>
    <row r="11" spans="1:16" x14ac:dyDescent="0.35">
      <c r="A11" s="2"/>
      <c r="B11" s="7" t="s">
        <v>249</v>
      </c>
      <c r="C11" s="7" t="s">
        <v>250</v>
      </c>
      <c r="D11" s="7"/>
      <c r="E11" s="7" t="s">
        <v>249</v>
      </c>
      <c r="F11" s="7"/>
      <c r="G11" s="2" t="str">
        <f>_xlfn.XLOOKUP(L_CI[[#This Row],[MIS code]],L_Mis[MIS code],L_Mis[MIS name])</f>
        <v>Phí kiểm toán</v>
      </c>
      <c r="H11" s="7"/>
      <c r="I11" s="2"/>
      <c r="J11" s="4">
        <v>0</v>
      </c>
      <c r="K11" s="4">
        <v>0</v>
      </c>
      <c r="L11" s="4" t="str">
        <v>CP0005</v>
      </c>
      <c r="M11" s="4" t="str">
        <v>Phí kiểm toán</v>
      </c>
      <c r="N11" s="4" t="str">
        <v>-</v>
      </c>
      <c r="O11" s="2"/>
      <c r="P11" s="4" t="str">
        <v>Phí kiểm toán</v>
      </c>
    </row>
    <row r="12" spans="1:16" x14ac:dyDescent="0.35">
      <c r="A12" s="2"/>
      <c r="B12" s="7" t="s">
        <v>251</v>
      </c>
      <c r="C12" s="7" t="s">
        <v>252</v>
      </c>
      <c r="D12" s="7"/>
      <c r="E12" s="7" t="s">
        <v>251</v>
      </c>
      <c r="F12" s="7"/>
      <c r="G12" s="2" t="str">
        <f>_xlfn.XLOOKUP(L_CI[[#This Row],[MIS code]],L_Mis[MIS code],L_Mis[MIS name])</f>
        <v>Phí ngân hàng</v>
      </c>
      <c r="H12" s="7"/>
      <c r="I12" s="2"/>
      <c r="J12" s="4">
        <v>0</v>
      </c>
      <c r="K12" s="4">
        <v>0</v>
      </c>
      <c r="L12" s="4" t="str">
        <v>CP0006</v>
      </c>
      <c r="M12" s="4" t="str">
        <v>Phí ngân hàng</v>
      </c>
      <c r="N12" s="4" t="str">
        <v>-</v>
      </c>
      <c r="O12" s="2"/>
      <c r="P12" s="4" t="str">
        <v>Phí ngân hàng</v>
      </c>
    </row>
    <row r="13" spans="1:16" x14ac:dyDescent="0.35">
      <c r="A13" s="2"/>
      <c r="B13" s="7" t="s">
        <v>253</v>
      </c>
      <c r="C13" s="7" t="s">
        <v>254</v>
      </c>
      <c r="D13" s="7"/>
      <c r="E13" s="7" t="s">
        <v>253</v>
      </c>
      <c r="F13" s="7"/>
      <c r="G13" s="2" t="str">
        <f>_xlfn.XLOOKUP(L_CI[[#This Row],[MIS code]],L_Mis[MIS code],L_Mis[MIS name])</f>
        <v>Phí, lệ phí các loại</v>
      </c>
      <c r="H13" s="7"/>
      <c r="I13" s="2"/>
      <c r="J13" s="4">
        <v>0</v>
      </c>
      <c r="K13" s="4">
        <v>0</v>
      </c>
      <c r="L13" s="4" t="str">
        <v>CP0007</v>
      </c>
      <c r="M13" s="4" t="str">
        <v>Phí, lệ phí các loại</v>
      </c>
      <c r="N13" s="4" t="str">
        <v>-</v>
      </c>
      <c r="O13" s="2"/>
      <c r="P13" s="4" t="str">
        <v>Phí, lệ phí các loại</v>
      </c>
    </row>
    <row r="14" spans="1:16" x14ac:dyDescent="0.35">
      <c r="A14" s="2"/>
      <c r="B14" s="7" t="s">
        <v>255</v>
      </c>
      <c r="C14" s="7" t="s">
        <v>256</v>
      </c>
      <c r="D14" s="7"/>
      <c r="E14" s="7" t="s">
        <v>255</v>
      </c>
      <c r="F14" s="7"/>
      <c r="G14" s="2" t="str">
        <f>_xlfn.XLOOKUP(L_CI[[#This Row],[MIS code]],L_Mis[MIS code],L_Mis[MIS name])</f>
        <v>Chi phí thuế/ Thuế TNCN</v>
      </c>
      <c r="H14" s="7"/>
      <c r="I14" s="2"/>
      <c r="J14" s="4">
        <v>0</v>
      </c>
      <c r="K14" s="4">
        <v>0</v>
      </c>
      <c r="L14" s="4" t="str">
        <v>CP0008</v>
      </c>
      <c r="M14" s="4" t="str">
        <v>Chi phí thuế/ Thuế TNCN</v>
      </c>
      <c r="N14" s="4" t="str">
        <v>-</v>
      </c>
      <c r="O14" s="2"/>
      <c r="P14" s="4" t="str">
        <v>Chi phí thuế/ Thuế TNCN</v>
      </c>
    </row>
    <row r="15" spans="1:16" x14ac:dyDescent="0.35">
      <c r="A15" s="2"/>
      <c r="B15" s="7" t="s">
        <v>257</v>
      </c>
      <c r="C15" s="7" t="s">
        <v>258</v>
      </c>
      <c r="D15" s="7"/>
      <c r="E15" s="7" t="s">
        <v>257</v>
      </c>
      <c r="F15" s="7"/>
      <c r="G15" s="2" t="str">
        <f>_xlfn.XLOOKUP(L_CI[[#This Row],[MIS code]],L_Mis[MIS code],L_Mis[MIS name])</f>
        <v>Chi phí thuế/Thuế đất</v>
      </c>
      <c r="H15" s="7"/>
      <c r="I15" s="2"/>
      <c r="J15" s="4">
        <v>0</v>
      </c>
      <c r="K15" s="4">
        <v>0</v>
      </c>
      <c r="L15" s="4" t="str">
        <v>CP0009</v>
      </c>
      <c r="M15" s="4" t="str">
        <v>Chi phí thuế/Thuế đất</v>
      </c>
      <c r="N15" s="4" t="str">
        <v>-</v>
      </c>
      <c r="O15" s="2"/>
      <c r="P15" s="4" t="str">
        <v>Chi phí thuế/Thuế đất</v>
      </c>
    </row>
    <row r="16" spans="1:16" x14ac:dyDescent="0.35">
      <c r="A16" s="2"/>
      <c r="B16" s="7" t="s">
        <v>259</v>
      </c>
      <c r="C16" s="7" t="s">
        <v>260</v>
      </c>
      <c r="D16" s="7"/>
      <c r="E16" s="7" t="s">
        <v>259</v>
      </c>
      <c r="F16" s="7"/>
      <c r="G16" s="2" t="str">
        <f>_xlfn.XLOOKUP(L_CI[[#This Row],[MIS code]],L_Mis[MIS code],L_Mis[MIS name])</f>
        <v>Chi phí thuế/Thuế nhà thầu</v>
      </c>
      <c r="H16" s="7"/>
      <c r="I16" s="2"/>
      <c r="J16" s="4">
        <v>0</v>
      </c>
      <c r="K16" s="4">
        <v>0</v>
      </c>
      <c r="L16" s="4" t="str">
        <v>CP0010</v>
      </c>
      <c r="M16" s="4" t="str">
        <v>Chi phí thuế/Thuế nhà thầu</v>
      </c>
      <c r="N16" s="4" t="str">
        <v>-</v>
      </c>
      <c r="O16" s="2"/>
      <c r="P16" s="4" t="str">
        <v>Chi phí thuế/Thuế nhà thầu</v>
      </c>
    </row>
    <row r="17" spans="1:16" x14ac:dyDescent="0.35">
      <c r="A17" s="2"/>
      <c r="B17" s="7" t="s">
        <v>261</v>
      </c>
      <c r="C17" s="7" t="s">
        <v>262</v>
      </c>
      <c r="D17" s="7"/>
      <c r="E17" s="7" t="s">
        <v>261</v>
      </c>
      <c r="F17" s="7"/>
      <c r="G17" s="2" t="str">
        <f>_xlfn.XLOOKUP(L_CI[[#This Row],[MIS code]],L_Mis[MIS code],L_Mis[MIS name])</f>
        <v>CP thuế/Thuế TN môi trường</v>
      </c>
      <c r="H17" s="7"/>
      <c r="I17" s="2"/>
      <c r="J17" s="4">
        <v>0</v>
      </c>
      <c r="K17" s="4">
        <v>0</v>
      </c>
      <c r="L17" s="4" t="str">
        <v>CP0011</v>
      </c>
      <c r="M17" s="4" t="str">
        <v>CP thuế/Thuế TN môi trường</v>
      </c>
      <c r="N17" s="4" t="str">
        <v>-</v>
      </c>
      <c r="O17" s="2"/>
      <c r="P17" s="4" t="str">
        <v>CP thuế/Thuế TN môi trường</v>
      </c>
    </row>
    <row r="18" spans="1:16" x14ac:dyDescent="0.35">
      <c r="A18" s="2"/>
      <c r="B18" s="7" t="s">
        <v>263</v>
      </c>
      <c r="C18" s="7" t="s">
        <v>264</v>
      </c>
      <c r="D18" s="7"/>
      <c r="E18" s="7" t="s">
        <v>263</v>
      </c>
      <c r="F18" s="7"/>
      <c r="G18" s="2" t="str">
        <f>_xlfn.XLOOKUP(L_CI[[#This Row],[MIS code]],L_Mis[MIS code],L_Mis[MIS name])</f>
        <v>CP thuế/Thuế TNDN -Tạm nộp 20%</v>
      </c>
      <c r="H18" s="7"/>
      <c r="I18" s="2"/>
      <c r="J18" s="4">
        <v>0</v>
      </c>
      <c r="K18" s="4">
        <v>0</v>
      </c>
      <c r="L18" s="4" t="str">
        <v>CP0012</v>
      </c>
      <c r="M18" s="4" t="str">
        <v>CP thuế/Thuế TNDN -Tạm nộp 20%</v>
      </c>
      <c r="N18" s="4" t="str">
        <v>-</v>
      </c>
      <c r="O18" s="2"/>
      <c r="P18" s="4" t="str">
        <v>CP thuế/Thuế TNDN -Tạm nộp 20%</v>
      </c>
    </row>
    <row r="19" spans="1:16" x14ac:dyDescent="0.35">
      <c r="A19" s="2"/>
      <c r="B19" s="7" t="s">
        <v>265</v>
      </c>
      <c r="C19" s="7" t="s">
        <v>266</v>
      </c>
      <c r="D19" s="7"/>
      <c r="E19" s="7" t="s">
        <v>265</v>
      </c>
      <c r="F19" s="7"/>
      <c r="G19" s="2" t="str">
        <f>_xlfn.XLOOKUP(L_CI[[#This Row],[MIS code]],L_Mis[MIS code],L_Mis[MIS name])</f>
        <v>Chi phí thuế/Thuế TNDN</v>
      </c>
      <c r="H19" s="7"/>
      <c r="I19" s="2"/>
      <c r="J19" s="4">
        <v>0</v>
      </c>
      <c r="K19" s="4">
        <v>0</v>
      </c>
      <c r="L19" s="4" t="str">
        <v>CP0013</v>
      </c>
      <c r="M19" s="4" t="str">
        <v>Chi phí thuế/Thuế TNDN</v>
      </c>
      <c r="N19" s="4" t="str">
        <v>-</v>
      </c>
      <c r="O19" s="2"/>
      <c r="P19" s="4" t="str">
        <v>Chi phí thuế/Thuế TNDN</v>
      </c>
    </row>
    <row r="20" spans="1:16" x14ac:dyDescent="0.35">
      <c r="A20" s="2"/>
      <c r="B20" s="7" t="s">
        <v>267</v>
      </c>
      <c r="C20" s="7" t="s">
        <v>268</v>
      </c>
      <c r="D20" s="7"/>
      <c r="E20" s="7" t="s">
        <v>267</v>
      </c>
      <c r="F20" s="7"/>
      <c r="G20" s="2" t="str">
        <f>_xlfn.XLOOKUP(L_CI[[#This Row],[MIS code]],L_Mis[MIS code],L_Mis[MIS name])</f>
        <v>Chi phí thuế/Thuế VAT</v>
      </c>
      <c r="H20" s="7"/>
      <c r="I20" s="2"/>
      <c r="J20" s="4">
        <v>0</v>
      </c>
      <c r="K20" s="4">
        <v>0</v>
      </c>
      <c r="L20" s="4" t="str">
        <v>CP0014</v>
      </c>
      <c r="M20" s="4" t="str">
        <v>Chi phí thuế/Thuế VAT</v>
      </c>
      <c r="N20" s="4" t="str">
        <v>-</v>
      </c>
      <c r="O20" s="2"/>
      <c r="P20" s="4" t="str">
        <v>Chi phí thuế/Thuế VAT</v>
      </c>
    </row>
    <row r="21" spans="1:16" x14ac:dyDescent="0.35">
      <c r="A21" s="2"/>
      <c r="B21" s="7" t="s">
        <v>269</v>
      </c>
      <c r="C21" s="7" t="s">
        <v>270</v>
      </c>
      <c r="D21" s="7"/>
      <c r="E21" s="7" t="s">
        <v>269</v>
      </c>
      <c r="F21" s="7"/>
      <c r="G21" s="2" t="str">
        <f>_xlfn.XLOOKUP(L_CI[[#This Row],[MIS code]],L_Mis[MIS code],L_Mis[MIS name])</f>
        <v>CP đào tạo trực tiếp,gián tiếp</v>
      </c>
      <c r="H21" s="7"/>
      <c r="I21" s="2"/>
      <c r="J21" s="4">
        <v>0</v>
      </c>
      <c r="K21" s="4">
        <v>0</v>
      </c>
      <c r="L21" s="4" t="str">
        <v>CP0015</v>
      </c>
      <c r="M21" s="4" t="str">
        <v>CP đào tạo trực tiếp,gián tiếp</v>
      </c>
      <c r="N21" s="4" t="str">
        <v>-</v>
      </c>
      <c r="O21" s="2"/>
      <c r="P21" s="4" t="str">
        <v>CP đào tạo trực tiếp,gián tiếp</v>
      </c>
    </row>
    <row r="22" spans="1:16" x14ac:dyDescent="0.35">
      <c r="A22" s="2"/>
      <c r="B22" s="7" t="s">
        <v>271</v>
      </c>
      <c r="C22" s="7" t="s">
        <v>272</v>
      </c>
      <c r="D22" s="7"/>
      <c r="E22" s="7" t="s">
        <v>271</v>
      </c>
      <c r="F22" s="7"/>
      <c r="G22" s="2" t="str">
        <f>_xlfn.XLOOKUP(L_CI[[#This Row],[MIS code]],L_Mis[MIS code],L_Mis[MIS name])</f>
        <v>CP đào tạo, tuyển dụng  khác</v>
      </c>
      <c r="H22" s="7"/>
      <c r="I22" s="2"/>
      <c r="J22" s="4">
        <v>0</v>
      </c>
      <c r="K22" s="4">
        <v>0</v>
      </c>
      <c r="L22" s="4" t="str">
        <v>CP0016</v>
      </c>
      <c r="M22" s="4" t="str">
        <v>CP đào tạo, tuyển dụng  khác</v>
      </c>
      <c r="N22" s="4" t="str">
        <v>-</v>
      </c>
      <c r="O22" s="2"/>
      <c r="P22" s="4" t="str">
        <v>CP đào tạo, tuyển dụng  khác</v>
      </c>
    </row>
    <row r="23" spans="1:16" x14ac:dyDescent="0.35">
      <c r="A23" s="2"/>
      <c r="B23" s="7" t="s">
        <v>273</v>
      </c>
      <c r="C23" s="7" t="s">
        <v>274</v>
      </c>
      <c r="D23" s="7"/>
      <c r="E23" s="7" t="s">
        <v>273</v>
      </c>
      <c r="F23" s="7"/>
      <c r="G23" s="2" t="str">
        <f>_xlfn.XLOOKUP(L_CI[[#This Row],[MIS code]],L_Mis[MIS code],L_Mis[MIS name])</f>
        <v>CP thuê ngoài dịch vụ đào tạo</v>
      </c>
      <c r="H23" s="7"/>
      <c r="I23" s="2"/>
      <c r="J23" s="4">
        <v>0</v>
      </c>
      <c r="K23" s="4">
        <v>0</v>
      </c>
      <c r="L23" s="4" t="str">
        <v>CP0017</v>
      </c>
      <c r="M23" s="4" t="str">
        <v>CP thuê ngoài dịch vụ đào tạo</v>
      </c>
      <c r="N23" s="4" t="str">
        <v>-</v>
      </c>
      <c r="O23" s="2"/>
      <c r="P23" s="4" t="str">
        <v>CP thuê ngoài dịch vụ đào tạo</v>
      </c>
    </row>
    <row r="24" spans="1:16" x14ac:dyDescent="0.35">
      <c r="A24" s="2"/>
      <c r="B24" s="7" t="s">
        <v>275</v>
      </c>
      <c r="C24" s="7" t="s">
        <v>276</v>
      </c>
      <c r="D24" s="7"/>
      <c r="E24" s="7" t="s">
        <v>275</v>
      </c>
      <c r="F24" s="7"/>
      <c r="G24" s="2" t="str">
        <f>_xlfn.XLOOKUP(L_CI[[#This Row],[MIS code]],L_Mis[MIS code],L_Mis[MIS name])</f>
        <v>Chi phí văn hóa doanh nghiệp</v>
      </c>
      <c r="H24" s="7"/>
      <c r="I24" s="2"/>
      <c r="J24" s="4">
        <v>0</v>
      </c>
      <c r="K24" s="4">
        <v>0</v>
      </c>
      <c r="L24" s="4" t="str">
        <v>CP0018</v>
      </c>
      <c r="M24" s="4" t="str">
        <v>Chi phí văn hóa doanh nghiệp</v>
      </c>
      <c r="N24" s="4" t="str">
        <v>-</v>
      </c>
      <c r="O24" s="2"/>
      <c r="P24" s="4" t="str">
        <v>Chi phí văn hóa doanh nghiệp</v>
      </c>
    </row>
    <row r="25" spans="1:16" x14ac:dyDescent="0.35">
      <c r="A25" s="2"/>
      <c r="B25" s="7" t="s">
        <v>277</v>
      </c>
      <c r="C25" s="7" t="s">
        <v>278</v>
      </c>
      <c r="D25" s="7"/>
      <c r="E25" s="7" t="s">
        <v>277</v>
      </c>
      <c r="F25" s="7"/>
      <c r="G25" s="2" t="str">
        <f>_xlfn.XLOOKUP(L_CI[[#This Row],[MIS code]],L_Mis[MIS code],L_Mis[MIS name])</f>
        <v>Chi phí lương/ BHXH, YT,TN</v>
      </c>
      <c r="H25" s="7"/>
      <c r="I25" s="2"/>
      <c r="J25" s="4">
        <v>0</v>
      </c>
      <c r="K25" s="4">
        <v>0</v>
      </c>
      <c r="L25" s="4" t="str">
        <v>CP0019</v>
      </c>
      <c r="M25" s="4" t="str">
        <v>Chi phí lương/ BHXH, YT,TN</v>
      </c>
      <c r="N25" s="4" t="str">
        <v>-</v>
      </c>
      <c r="O25" s="2"/>
      <c r="P25" s="4" t="str">
        <v>Chi phí lương/ BHXH, YT,TN</v>
      </c>
    </row>
    <row r="26" spans="1:16" x14ac:dyDescent="0.35">
      <c r="A26" s="2"/>
      <c r="B26" s="7" t="s">
        <v>279</v>
      </c>
      <c r="C26" s="7" t="s">
        <v>280</v>
      </c>
      <c r="D26" s="7"/>
      <c r="E26" s="7" t="s">
        <v>279</v>
      </c>
      <c r="F26" s="7"/>
      <c r="G26" s="2" t="str">
        <f>_xlfn.XLOOKUP(L_CI[[#This Row],[MIS code]],L_Mis[MIS code],L_Mis[MIS name])</f>
        <v>Chi phí lương/ Lương chính</v>
      </c>
      <c r="H26" s="7"/>
      <c r="I26" s="2"/>
      <c r="J26" s="4">
        <v>0</v>
      </c>
      <c r="K26" s="4">
        <v>0</v>
      </c>
      <c r="L26" s="4" t="str">
        <v>CP0020</v>
      </c>
      <c r="M26" s="4" t="str">
        <v>Chi phí lương/ Lương chính</v>
      </c>
      <c r="N26" s="4" t="str">
        <v>-</v>
      </c>
      <c r="O26" s="2"/>
      <c r="P26" s="4" t="str">
        <v>Chi phí lương/ Lương chính</v>
      </c>
    </row>
    <row r="27" spans="1:16" x14ac:dyDescent="0.35">
      <c r="A27" s="2"/>
      <c r="B27" s="7" t="s">
        <v>281</v>
      </c>
      <c r="C27" s="7" t="s">
        <v>282</v>
      </c>
      <c r="D27" s="7"/>
      <c r="E27" s="7" t="s">
        <v>281</v>
      </c>
      <c r="F27" s="7"/>
      <c r="G27" s="2" t="str">
        <f>_xlfn.XLOOKUP(L_CI[[#This Row],[MIS code]],L_Mis[MIS code],L_Mis[MIS name])</f>
        <v>CP lương/ Lương hiệu quả CV</v>
      </c>
      <c r="H27" s="7"/>
      <c r="I27" s="2"/>
      <c r="J27" s="4">
        <v>0</v>
      </c>
      <c r="K27" s="4">
        <v>0</v>
      </c>
      <c r="L27" s="4" t="str">
        <v>CP0021</v>
      </c>
      <c r="M27" s="4" t="str">
        <v>CP lương/ Lương hiệu quả CV</v>
      </c>
      <c r="N27" s="4" t="str">
        <v>-</v>
      </c>
      <c r="O27" s="2"/>
      <c r="P27" s="4" t="str">
        <v>CP lương/ Lương hiệu quả CV</v>
      </c>
    </row>
    <row r="28" spans="1:16" x14ac:dyDescent="0.35">
      <c r="A28" s="2"/>
      <c r="B28" s="7" t="s">
        <v>283</v>
      </c>
      <c r="C28" s="7" t="s">
        <v>284</v>
      </c>
      <c r="D28" s="7"/>
      <c r="E28" s="7" t="s">
        <v>283</v>
      </c>
      <c r="F28" s="7"/>
      <c r="G28" s="2" t="str">
        <f>_xlfn.XLOOKUP(L_CI[[#This Row],[MIS code]],L_Mis[MIS code],L_Mis[MIS name])</f>
        <v>CP lương/ Lương kinh doanh</v>
      </c>
      <c r="H28" s="7"/>
      <c r="I28" s="2"/>
      <c r="J28" s="4">
        <v>0</v>
      </c>
      <c r="K28" s="4">
        <v>0</v>
      </c>
      <c r="L28" s="4" t="str">
        <v>CP0022</v>
      </c>
      <c r="M28" s="4" t="str">
        <v>CP lương/ Lương kinh doanh</v>
      </c>
      <c r="N28" s="4" t="str">
        <v>-</v>
      </c>
      <c r="O28" s="2"/>
      <c r="P28" s="4" t="str">
        <v>CP lương/ Lương kinh doanh</v>
      </c>
    </row>
    <row r="29" spans="1:16" x14ac:dyDescent="0.35">
      <c r="A29" s="2"/>
      <c r="B29" s="7" t="s">
        <v>285</v>
      </c>
      <c r="C29" s="7" t="s">
        <v>286</v>
      </c>
      <c r="D29" s="7"/>
      <c r="E29" s="7" t="s">
        <v>285</v>
      </c>
      <c r="F29" s="7"/>
      <c r="G29" s="2" t="str">
        <f>_xlfn.XLOOKUP(L_CI[[#This Row],[MIS code]],L_Mis[MIS code],L_Mis[MIS name])</f>
        <v>Chi phí lương/ Lương ngoài giờ</v>
      </c>
      <c r="H29" s="7"/>
      <c r="I29" s="2"/>
      <c r="J29" s="4">
        <v>0</v>
      </c>
      <c r="K29" s="4">
        <v>0</v>
      </c>
      <c r="L29" s="4" t="str">
        <v>CP0023</v>
      </c>
      <c r="M29" s="4" t="str">
        <v>Chi phí lương/ Lương ngoài giờ</v>
      </c>
      <c r="N29" s="4" t="str">
        <v>-</v>
      </c>
      <c r="O29" s="2"/>
      <c r="P29" s="4" t="str">
        <v>Chi phí lương/ Lương ngoài giờ</v>
      </c>
    </row>
    <row r="30" spans="1:16" x14ac:dyDescent="0.35">
      <c r="A30" s="2"/>
      <c r="B30" s="7" t="s">
        <v>287</v>
      </c>
      <c r="C30" s="7" t="s">
        <v>288</v>
      </c>
      <c r="D30" s="7"/>
      <c r="E30" s="7" t="s">
        <v>287</v>
      </c>
      <c r="F30" s="7"/>
      <c r="G30" s="2" t="str">
        <f>_xlfn.XLOOKUP(L_CI[[#This Row],[MIS code]],L_Mis[MIS code],L_Mis[MIS name])</f>
        <v>Chi phí lương/ Phụ cấp ăn ca</v>
      </c>
      <c r="H30" s="7"/>
      <c r="I30" s="2"/>
      <c r="J30" s="4">
        <v>0</v>
      </c>
      <c r="K30" s="4">
        <v>0</v>
      </c>
      <c r="L30" s="4" t="str">
        <v>CP0024</v>
      </c>
      <c r="M30" s="4" t="str">
        <v>Chi phí lương/ Phụ cấp ăn ca</v>
      </c>
      <c r="N30" s="4" t="str">
        <v>-</v>
      </c>
      <c r="O30" s="2"/>
      <c r="P30" s="4" t="str">
        <v>Chi phí lương/ Phụ cấp ăn ca</v>
      </c>
    </row>
    <row r="31" spans="1:16" x14ac:dyDescent="0.35">
      <c r="A31" s="2"/>
      <c r="B31" s="7" t="s">
        <v>289</v>
      </c>
      <c r="C31" s="7" t="s">
        <v>290</v>
      </c>
      <c r="D31" s="7"/>
      <c r="E31" s="7" t="s">
        <v>289</v>
      </c>
      <c r="F31" s="7"/>
      <c r="G31" s="2" t="str">
        <f>_xlfn.XLOOKUP(L_CI[[#This Row],[MIS code]],L_Mis[MIS code],L_Mis[MIS name])</f>
        <v>Chi phí lương/ Phụ cấp đi lại</v>
      </c>
      <c r="H31" s="7"/>
      <c r="I31" s="2"/>
      <c r="J31" s="4">
        <v>0</v>
      </c>
      <c r="K31" s="4">
        <v>0</v>
      </c>
      <c r="L31" s="4" t="str">
        <v>CP0025</v>
      </c>
      <c r="M31" s="4" t="str">
        <v>Chi phí lương/ Phụ cấp đi lại</v>
      </c>
      <c r="N31" s="4" t="str">
        <v>-</v>
      </c>
      <c r="O31" s="2"/>
      <c r="P31" s="4" t="str">
        <v>Chi phí lương/ Phụ cấp đi lại</v>
      </c>
    </row>
    <row r="32" spans="1:16" x14ac:dyDescent="0.35">
      <c r="A32" s="2"/>
      <c r="B32" s="7" t="s">
        <v>291</v>
      </c>
      <c r="C32" s="7" t="s">
        <v>292</v>
      </c>
      <c r="D32" s="7"/>
      <c r="E32" s="7" t="s">
        <v>291</v>
      </c>
      <c r="F32" s="7"/>
      <c r="G32" s="2" t="str">
        <f>_xlfn.XLOOKUP(L_CI[[#This Row],[MIS code]],L_Mis[MIS code],L_Mis[MIS name])</f>
        <v>Chi phí lương/ Phụ cấp khác</v>
      </c>
      <c r="H32" s="7"/>
      <c r="I32" s="2"/>
      <c r="J32" s="4">
        <v>0</v>
      </c>
      <c r="K32" s="4">
        <v>0</v>
      </c>
      <c r="L32" s="4" t="str">
        <v>CP0026</v>
      </c>
      <c r="M32" s="4" t="str">
        <v>Chi phí lương/ Phụ cấp khác</v>
      </c>
      <c r="N32" s="4" t="str">
        <v>-</v>
      </c>
      <c r="O32" s="2"/>
      <c r="P32" s="4" t="str">
        <v>Chi phí lương/ Phụ cấp khác</v>
      </c>
    </row>
    <row r="33" spans="1:16" x14ac:dyDescent="0.35">
      <c r="A33" s="2"/>
      <c r="B33" s="7" t="s">
        <v>293</v>
      </c>
      <c r="C33" s="7" t="s">
        <v>294</v>
      </c>
      <c r="D33" s="7"/>
      <c r="E33" s="7" t="s">
        <v>293</v>
      </c>
      <c r="F33" s="7"/>
      <c r="G33" s="2" t="str">
        <f>_xlfn.XLOOKUP(L_CI[[#This Row],[MIS code]],L_Mis[MIS code],L_Mis[MIS name])</f>
        <v>CP lương/ Phụ cấp ngoại hình</v>
      </c>
      <c r="H33" s="7"/>
      <c r="I33" s="2"/>
      <c r="J33" s="4">
        <v>0</v>
      </c>
      <c r="K33" s="4">
        <v>0</v>
      </c>
      <c r="L33" s="4" t="str">
        <v>CP0027</v>
      </c>
      <c r="M33" s="4" t="str">
        <v>CP lương/ Phụ cấp ngoại hình</v>
      </c>
      <c r="N33" s="4" t="str">
        <v>-</v>
      </c>
      <c r="O33" s="2"/>
      <c r="P33" s="4" t="str">
        <v>CP lương/ Phụ cấp ngoại hình</v>
      </c>
    </row>
    <row r="34" spans="1:16" x14ac:dyDescent="0.35">
      <c r="A34" s="2"/>
      <c r="B34" s="7" t="s">
        <v>295</v>
      </c>
      <c r="C34" s="7" t="s">
        <v>296</v>
      </c>
      <c r="D34" s="7"/>
      <c r="E34" s="7" t="s">
        <v>295</v>
      </c>
      <c r="F34" s="7"/>
      <c r="G34" s="2" t="str">
        <f>_xlfn.XLOOKUP(L_CI[[#This Row],[MIS code]],L_Mis[MIS code],L_Mis[MIS name])</f>
        <v>CP lương/ Phụ cấp ngoại ngữ</v>
      </c>
      <c r="H34" s="7"/>
      <c r="I34" s="2"/>
      <c r="J34" s="4">
        <v>0</v>
      </c>
      <c r="K34" s="4">
        <v>0</v>
      </c>
      <c r="L34" s="4" t="str">
        <v>CP0028</v>
      </c>
      <c r="M34" s="4" t="str">
        <v>CP lương/ Phụ cấp ngoại ngữ</v>
      </c>
      <c r="N34" s="4" t="str">
        <v>-</v>
      </c>
      <c r="O34" s="2"/>
      <c r="P34" s="4" t="str">
        <v>CP lương/ Phụ cấp ngoại ngữ</v>
      </c>
    </row>
    <row r="35" spans="1:16" x14ac:dyDescent="0.35">
      <c r="A35" s="2"/>
      <c r="B35" s="7" t="s">
        <v>297</v>
      </c>
      <c r="C35" s="7" t="s">
        <v>298</v>
      </c>
      <c r="D35" s="7"/>
      <c r="E35" s="7" t="s">
        <v>297</v>
      </c>
      <c r="F35" s="7"/>
      <c r="G35" s="2" t="str">
        <f>_xlfn.XLOOKUP(L_CI[[#This Row],[MIS code]],L_Mis[MIS code],L_Mis[MIS name])</f>
        <v>CP lương/ Phụ cấp tay nghề</v>
      </c>
      <c r="H35" s="7"/>
      <c r="I35" s="2"/>
      <c r="J35" s="4">
        <v>0</v>
      </c>
      <c r="K35" s="4">
        <v>0</v>
      </c>
      <c r="L35" s="4" t="str">
        <v>CP0029</v>
      </c>
      <c r="M35" s="4" t="str">
        <v>CP lương/ Phụ cấp tay nghề</v>
      </c>
      <c r="N35" s="4" t="str">
        <v>-</v>
      </c>
      <c r="O35" s="2"/>
      <c r="P35" s="4" t="str">
        <v>CP lương/ Phụ cấp tay nghề</v>
      </c>
    </row>
    <row r="36" spans="1:16" x14ac:dyDescent="0.35">
      <c r="A36" s="2"/>
      <c r="B36" s="7" t="s">
        <v>299</v>
      </c>
      <c r="C36" s="7" t="s">
        <v>300</v>
      </c>
      <c r="D36" s="7"/>
      <c r="E36" s="7" t="s">
        <v>299</v>
      </c>
      <c r="F36" s="7"/>
      <c r="G36" s="2" t="str">
        <f>_xlfn.XLOOKUP(L_CI[[#This Row],[MIS code]],L_Mis[MIS code],L_Mis[MIS name])</f>
        <v>CP lương/ Phụ cấp trách nhiệm</v>
      </c>
      <c r="H36" s="7"/>
      <c r="I36" s="2"/>
      <c r="J36" s="4">
        <v>0</v>
      </c>
      <c r="K36" s="4">
        <v>0</v>
      </c>
      <c r="L36" s="4" t="str">
        <v>CP0030</v>
      </c>
      <c r="M36" s="4" t="str">
        <v>CP lương/ Phụ cấp trách nhiệm</v>
      </c>
      <c r="N36" s="4" t="str">
        <v>-</v>
      </c>
      <c r="O36" s="2"/>
      <c r="P36" s="4" t="str">
        <v>CP lương/ Phụ cấp trách nhiệm</v>
      </c>
    </row>
    <row r="37" spans="1:16" x14ac:dyDescent="0.35">
      <c r="A37" s="2"/>
      <c r="B37" s="7" t="s">
        <v>301</v>
      </c>
      <c r="C37" s="7" t="s">
        <v>302</v>
      </c>
      <c r="D37" s="7"/>
      <c r="E37" s="7" t="s">
        <v>301</v>
      </c>
      <c r="F37" s="7"/>
      <c r="G37" s="2" t="str">
        <f>_xlfn.XLOOKUP(L_CI[[#This Row],[MIS code]],L_Mis[MIS code],L_Mis[MIS name])</f>
        <v>Chi phí lương/ Quỹ công đoàn</v>
      </c>
      <c r="H37" s="7"/>
      <c r="I37" s="2"/>
      <c r="J37" s="4">
        <v>0</v>
      </c>
      <c r="K37" s="4">
        <v>0</v>
      </c>
      <c r="L37" s="4" t="str">
        <v>CP0031</v>
      </c>
      <c r="M37" s="4" t="str">
        <v>Chi phí lương/ Quỹ công đoàn</v>
      </c>
      <c r="N37" s="4" t="str">
        <v>-</v>
      </c>
      <c r="O37" s="2"/>
      <c r="P37" s="4" t="str">
        <v>Chi phí lương/ Quỹ công đoàn</v>
      </c>
    </row>
    <row r="38" spans="1:16" x14ac:dyDescent="0.35">
      <c r="A38" s="2"/>
      <c r="B38" s="7" t="s">
        <v>303</v>
      </c>
      <c r="C38" s="7" t="s">
        <v>304</v>
      </c>
      <c r="D38" s="7"/>
      <c r="E38" s="7" t="s">
        <v>303</v>
      </c>
      <c r="F38" s="7"/>
      <c r="G38" s="2" t="str">
        <f>_xlfn.XLOOKUP(L_CI[[#This Row],[MIS code]],L_Mis[MIS code],L_Mis[MIS name])</f>
        <v>Chi phí lương/ Tháng 13</v>
      </c>
      <c r="H38" s="7"/>
      <c r="I38" s="2"/>
      <c r="J38" s="4">
        <v>0</v>
      </c>
      <c r="K38" s="4">
        <v>0</v>
      </c>
      <c r="L38" s="4" t="str">
        <v>CP0032</v>
      </c>
      <c r="M38" s="4" t="str">
        <v>Chi phí lương/ Tháng 13</v>
      </c>
      <c r="N38" s="4" t="str">
        <v>-</v>
      </c>
      <c r="O38" s="2"/>
      <c r="P38" s="4" t="str">
        <v>Chi phí lương/ Tháng 13</v>
      </c>
    </row>
    <row r="39" spans="1:16" x14ac:dyDescent="0.35">
      <c r="A39" s="2"/>
      <c r="B39" s="7" t="s">
        <v>305</v>
      </c>
      <c r="C39" s="7" t="s">
        <v>306</v>
      </c>
      <c r="D39" s="7"/>
      <c r="E39" s="7" t="s">
        <v>305</v>
      </c>
      <c r="F39" s="7"/>
      <c r="G39" s="2" t="str">
        <f>_xlfn.XLOOKUP(L_CI[[#This Row],[MIS code]],L_Mis[MIS code],L_Mis[MIS name])</f>
        <v>Chi phí lương/ Thưởng</v>
      </c>
      <c r="H39" s="7"/>
      <c r="I39" s="2"/>
      <c r="J39" s="4">
        <v>0</v>
      </c>
      <c r="K39" s="4">
        <v>0</v>
      </c>
      <c r="L39" s="4" t="str">
        <v>CP0033</v>
      </c>
      <c r="M39" s="4" t="str">
        <v>Chi phí lương/ Thưởng</v>
      </c>
      <c r="N39" s="4" t="str">
        <v>-</v>
      </c>
      <c r="O39" s="2"/>
      <c r="P39" s="4" t="str">
        <v>Chi phí lương/ Thưởng</v>
      </c>
    </row>
    <row r="40" spans="1:16" x14ac:dyDescent="0.35">
      <c r="A40" s="2"/>
      <c r="B40" s="7" t="s">
        <v>307</v>
      </c>
      <c r="C40" s="7" t="s">
        <v>308</v>
      </c>
      <c r="D40" s="7"/>
      <c r="E40" s="7" t="s">
        <v>307</v>
      </c>
      <c r="F40" s="7"/>
      <c r="G40" s="2" t="str">
        <f>_xlfn.XLOOKUP(L_CI[[#This Row],[MIS code]],L_Mis[MIS code],L_Mis[MIS name])</f>
        <v>CP phúc lợi/ Bảo hiểm sức khỏe</v>
      </c>
      <c r="H40" s="7"/>
      <c r="I40" s="2"/>
      <c r="J40" s="4">
        <v>0</v>
      </c>
      <c r="K40" s="4">
        <v>0</v>
      </c>
      <c r="L40" s="4" t="str">
        <v>CP0034</v>
      </c>
      <c r="M40" s="4" t="str">
        <v>CP phúc lợi/ Bảo hiểm sức khỏe</v>
      </c>
      <c r="N40" s="4" t="str">
        <v>-</v>
      </c>
      <c r="O40" s="2"/>
      <c r="P40" s="4" t="str">
        <v>CP phúc lợi/ Bảo hiểm sức khỏe</v>
      </c>
    </row>
    <row r="41" spans="1:16" x14ac:dyDescent="0.35">
      <c r="A41" s="2"/>
      <c r="B41" s="7" t="s">
        <v>309</v>
      </c>
      <c r="C41" s="7" t="s">
        <v>310</v>
      </c>
      <c r="D41" s="7"/>
      <c r="E41" s="7" t="s">
        <v>309</v>
      </c>
      <c r="F41" s="7"/>
      <c r="G41" s="2" t="str">
        <f>_xlfn.XLOOKUP(L_CI[[#This Row],[MIS code]],L_Mis[MIS code],L_Mis[MIS name])</f>
        <v>Chi phí phúc lợi khác</v>
      </c>
      <c r="H41" s="7"/>
      <c r="I41" s="2"/>
      <c r="J41" s="4">
        <v>0</v>
      </c>
      <c r="K41" s="4">
        <v>0</v>
      </c>
      <c r="L41" s="4" t="str">
        <v>CP0035</v>
      </c>
      <c r="M41" s="4" t="str">
        <v>Chi phí phúc lợi khác</v>
      </c>
      <c r="N41" s="4" t="str">
        <v>-</v>
      </c>
      <c r="O41" s="2"/>
      <c r="P41" s="4" t="str">
        <v>Chi phí phúc lợi khác</v>
      </c>
    </row>
    <row r="42" spans="1:16" x14ac:dyDescent="0.35">
      <c r="A42" s="2"/>
      <c r="B42" s="7" t="s">
        <v>311</v>
      </c>
      <c r="C42" s="7" t="s">
        <v>312</v>
      </c>
      <c r="D42" s="7"/>
      <c r="E42" s="7" t="s">
        <v>311</v>
      </c>
      <c r="F42" s="7"/>
      <c r="G42" s="2" t="str">
        <f>_xlfn.XLOOKUP(L_CI[[#This Row],[MIS code]],L_Mis[MIS code],L_Mis[MIS name])</f>
        <v>CP phúc lợi/ Cá nhân (Hiếu hỉ)</v>
      </c>
      <c r="H42" s="7"/>
      <c r="I42" s="2"/>
      <c r="J42" s="4">
        <v>0</v>
      </c>
      <c r="K42" s="4">
        <v>0</v>
      </c>
      <c r="L42" s="4" t="str">
        <v>CP0036</v>
      </c>
      <c r="M42" s="4" t="str">
        <v>CP phúc lợi/ Cá nhân (Hiếu hỉ)</v>
      </c>
      <c r="N42" s="4" t="str">
        <v>-</v>
      </c>
      <c r="O42" s="2"/>
      <c r="P42" s="4" t="str">
        <v>CP phúc lợi/ Cá nhân (Hiếu hỉ)</v>
      </c>
    </row>
    <row r="43" spans="1:16" x14ac:dyDescent="0.35">
      <c r="A43" s="2"/>
      <c r="B43" s="7" t="s">
        <v>313</v>
      </c>
      <c r="C43" s="7" t="s">
        <v>314</v>
      </c>
      <c r="D43" s="7"/>
      <c r="E43" s="7" t="s">
        <v>313</v>
      </c>
      <c r="F43" s="7"/>
      <c r="G43" s="2" t="str">
        <f>_xlfn.XLOOKUP(L_CI[[#This Row],[MIS code]],L_Mis[MIS code],L_Mis[MIS name])</f>
        <v>CP phúc lợi/ Sinh hoạt tập thể</v>
      </c>
      <c r="H43" s="7"/>
      <c r="I43" s="2"/>
      <c r="J43" s="4">
        <v>0</v>
      </c>
      <c r="K43" s="4">
        <v>0</v>
      </c>
      <c r="L43" s="4" t="str">
        <v>CP0037</v>
      </c>
      <c r="M43" s="4" t="str">
        <v>CP phúc lợi/ Sinh hoạt tập thể</v>
      </c>
      <c r="N43" s="4" t="str">
        <v>-</v>
      </c>
      <c r="O43" s="2"/>
      <c r="P43" s="4" t="str">
        <v>CP phúc lợi/ Sinh hoạt tập thể</v>
      </c>
    </row>
    <row r="44" spans="1:16" x14ac:dyDescent="0.35">
      <c r="A44" s="2"/>
      <c r="B44" s="7" t="s">
        <v>315</v>
      </c>
      <c r="C44" s="7" t="s">
        <v>316</v>
      </c>
      <c r="D44" s="7"/>
      <c r="E44" s="7" t="s">
        <v>315</v>
      </c>
      <c r="F44" s="7"/>
      <c r="G44" s="2" t="str">
        <f>_xlfn.XLOOKUP(L_CI[[#This Row],[MIS code]],L_Mis[MIS code],L_Mis[MIS name])</f>
        <v>Chi phí phúc lợi/ Teambuilding</v>
      </c>
      <c r="H44" s="7"/>
      <c r="I44" s="2"/>
      <c r="J44" s="4">
        <v>0</v>
      </c>
      <c r="K44" s="4">
        <v>0</v>
      </c>
      <c r="L44" s="4" t="str">
        <v>CP0038</v>
      </c>
      <c r="M44" s="4" t="str">
        <v>Chi phí phúc lợi/ Teambuilding</v>
      </c>
      <c r="N44" s="4" t="str">
        <v>-</v>
      </c>
      <c r="O44" s="2"/>
      <c r="P44" s="4" t="str">
        <v>Chi phí phúc lợi/ Teambuilding</v>
      </c>
    </row>
    <row r="45" spans="1:16" x14ac:dyDescent="0.35">
      <c r="A45" s="2"/>
      <c r="B45" s="7" t="s">
        <v>317</v>
      </c>
      <c r="C45" s="7" t="s">
        <v>318</v>
      </c>
      <c r="D45" s="7"/>
      <c r="E45" s="7" t="s">
        <v>317</v>
      </c>
      <c r="F45" s="7"/>
      <c r="G45" s="2" t="str">
        <f>_xlfn.XLOOKUP(L_CI[[#This Row],[MIS code]],L_Mis[MIS code],L_Mis[MIS name])</f>
        <v>CP CCDC, thiết bị văn phòng</v>
      </c>
      <c r="H45" s="7"/>
      <c r="I45" s="2"/>
      <c r="J45" s="4">
        <v>0</v>
      </c>
      <c r="K45" s="4">
        <v>0</v>
      </c>
      <c r="L45" s="4" t="str">
        <v>CP0039</v>
      </c>
      <c r="M45" s="4" t="str">
        <v>CP CCDC, thiết bị văn phòng</v>
      </c>
      <c r="N45" s="4" t="str">
        <v>-</v>
      </c>
      <c r="O45" s="2"/>
      <c r="P45" s="4" t="str">
        <v>CP CCDC, thiết bị văn phòng</v>
      </c>
    </row>
    <row r="46" spans="1:16" x14ac:dyDescent="0.35">
      <c r="A46" s="2"/>
      <c r="B46" s="7" t="s">
        <v>319</v>
      </c>
      <c r="C46" s="7" t="s">
        <v>320</v>
      </c>
      <c r="D46" s="7"/>
      <c r="E46" s="7" t="s">
        <v>319</v>
      </c>
      <c r="F46" s="7"/>
      <c r="G46" s="2" t="str">
        <f>_xlfn.XLOOKUP(L_CI[[#This Row],[MIS code]],L_Mis[MIS code],L_Mis[MIS name])</f>
        <v>Chi phí chống dịch Covid</v>
      </c>
      <c r="H46" s="7"/>
      <c r="I46" s="2"/>
      <c r="J46" s="4">
        <v>0</v>
      </c>
      <c r="K46" s="4">
        <v>0</v>
      </c>
      <c r="L46" s="4" t="str">
        <v>CP0040</v>
      </c>
      <c r="M46" s="4" t="str">
        <v>Chi phí chống dịch Covid</v>
      </c>
      <c r="N46" s="4" t="str">
        <v>-</v>
      </c>
      <c r="O46" s="2"/>
      <c r="P46" s="4" t="str">
        <v>Chi phí chống dịch Covid</v>
      </c>
    </row>
    <row r="47" spans="1:16" x14ac:dyDescent="0.35">
      <c r="A47" s="2"/>
      <c r="B47" s="7" t="s">
        <v>321</v>
      </c>
      <c r="C47" s="7" t="s">
        <v>322</v>
      </c>
      <c r="D47" s="7"/>
      <c r="E47" s="7" t="s">
        <v>321</v>
      </c>
      <c r="F47" s="7"/>
      <c r="G47" s="2" t="str">
        <f>_xlfn.XLOOKUP(L_CI[[#This Row],[MIS code]],L_Mis[MIS code],L_Mis[MIS name])</f>
        <v>Chi phí chuyển phát nhanh</v>
      </c>
      <c r="H47" s="7"/>
      <c r="I47" s="2"/>
      <c r="J47" s="4">
        <v>0</v>
      </c>
      <c r="K47" s="4">
        <v>0</v>
      </c>
      <c r="L47" s="4" t="str">
        <v>CP0041</v>
      </c>
      <c r="M47" s="4" t="str">
        <v>Chi phí chuyển phát nhanh</v>
      </c>
      <c r="N47" s="4" t="str">
        <v>-</v>
      </c>
      <c r="O47" s="2"/>
      <c r="P47" s="4" t="str">
        <v>Chi phí chuyển phát nhanh</v>
      </c>
    </row>
    <row r="48" spans="1:16" x14ac:dyDescent="0.35">
      <c r="A48" s="2"/>
      <c r="B48" s="7" t="s">
        <v>323</v>
      </c>
      <c r="C48" s="7" t="s">
        <v>324</v>
      </c>
      <c r="D48" s="7"/>
      <c r="E48" s="7" t="s">
        <v>323</v>
      </c>
      <c r="F48" s="7"/>
      <c r="G48" s="2" t="str">
        <f>_xlfn.XLOOKUP(L_CI[[#This Row],[MIS code]],L_Mis[MIS code],L_Mis[MIS name])</f>
        <v>Chi phí công tác</v>
      </c>
      <c r="H48" s="7"/>
      <c r="I48" s="2"/>
      <c r="J48" s="4">
        <v>0</v>
      </c>
      <c r="K48" s="4">
        <v>0</v>
      </c>
      <c r="L48" s="4" t="str">
        <v>CP0042</v>
      </c>
      <c r="M48" s="4" t="str">
        <v>Chi phí công tác</v>
      </c>
      <c r="N48" s="4" t="str">
        <v>-</v>
      </c>
      <c r="O48" s="2"/>
      <c r="P48" s="4" t="str">
        <v>Chi phí công tác</v>
      </c>
    </row>
    <row r="49" spans="1:16" x14ac:dyDescent="0.35">
      <c r="A49" s="2"/>
      <c r="B49" s="7" t="s">
        <v>325</v>
      </c>
      <c r="C49" s="7" t="s">
        <v>326</v>
      </c>
      <c r="D49" s="7"/>
      <c r="E49" s="7" t="s">
        <v>325</v>
      </c>
      <c r="F49" s="7"/>
      <c r="G49" s="2" t="str">
        <f>_xlfn.XLOOKUP(L_CI[[#This Row],[MIS code]],L_Mis[MIS code],L_Mis[MIS name])</f>
        <v>Chi phí dầu xe</v>
      </c>
      <c r="H49" s="7"/>
      <c r="I49" s="2"/>
      <c r="J49" s="4">
        <v>0</v>
      </c>
      <c r="K49" s="4">
        <v>0</v>
      </c>
      <c r="L49" s="4" t="str">
        <v>CP0043</v>
      </c>
      <c r="M49" s="4" t="str">
        <v>Chi phí dầu xe</v>
      </c>
      <c r="N49" s="4" t="str">
        <v>-</v>
      </c>
      <c r="O49" s="2"/>
      <c r="P49" s="4" t="str">
        <v>Chi phí dầu xe</v>
      </c>
    </row>
    <row r="50" spans="1:16" x14ac:dyDescent="0.35">
      <c r="A50" s="2"/>
      <c r="B50" s="7" t="s">
        <v>327</v>
      </c>
      <c r="C50" s="7" t="s">
        <v>328</v>
      </c>
      <c r="D50" s="7"/>
      <c r="E50" s="7" t="s">
        <v>327</v>
      </c>
      <c r="F50" s="7"/>
      <c r="G50" s="2" t="str">
        <f>_xlfn.XLOOKUP(L_CI[[#This Row],[MIS code]],L_Mis[MIS code],L_Mis[MIS name])</f>
        <v>Chi phí dầu, nhớt thay thế</v>
      </c>
      <c r="H50" s="7"/>
      <c r="I50" s="2"/>
      <c r="J50" s="4">
        <v>0</v>
      </c>
      <c r="K50" s="4">
        <v>0</v>
      </c>
      <c r="L50" s="4" t="str">
        <v>CP0044</v>
      </c>
      <c r="M50" s="4" t="str">
        <v>Chi phí dầu, nhớt thay thế</v>
      </c>
      <c r="N50" s="4" t="str">
        <v>-</v>
      </c>
      <c r="O50" s="2"/>
      <c r="P50" s="4" t="str">
        <v>Chi phí dầu, nhớt thay thế</v>
      </c>
    </row>
    <row r="51" spans="1:16" x14ac:dyDescent="0.35">
      <c r="A51" s="2"/>
      <c r="B51" s="7" t="s">
        <v>329</v>
      </c>
      <c r="C51" s="7" t="s">
        <v>330</v>
      </c>
      <c r="D51" s="7"/>
      <c r="E51" s="7" t="s">
        <v>329</v>
      </c>
      <c r="F51" s="7"/>
      <c r="G51" s="2" t="str">
        <f>_xlfn.XLOOKUP(L_CI[[#This Row],[MIS code]],L_Mis[MIS code],L_Mis[MIS name])</f>
        <v>Chi phí dịch vụ mua ngoài khác</v>
      </c>
      <c r="H51" s="7"/>
      <c r="I51" s="2"/>
      <c r="J51" s="4">
        <v>0</v>
      </c>
      <c r="K51" s="4">
        <v>0</v>
      </c>
      <c r="L51" s="4" t="str">
        <v>CP0045</v>
      </c>
      <c r="M51" s="4" t="str">
        <v>Chi phí dịch vụ mua ngoài khác</v>
      </c>
      <c r="N51" s="4" t="str">
        <v>-</v>
      </c>
      <c r="O51" s="2"/>
      <c r="P51" s="4" t="str">
        <v>Chi phí dịch vụ mua ngoài khác</v>
      </c>
    </row>
    <row r="52" spans="1:16" x14ac:dyDescent="0.35">
      <c r="A52" s="2"/>
      <c r="B52" s="7" t="s">
        <v>331</v>
      </c>
      <c r="C52" s="7" t="s">
        <v>332</v>
      </c>
      <c r="D52" s="7"/>
      <c r="E52" s="7" t="s">
        <v>331</v>
      </c>
      <c r="F52" s="7"/>
      <c r="G52" s="2" t="str">
        <f>_xlfn.XLOOKUP(L_CI[[#This Row],[MIS code]],L_Mis[MIS code],L_Mis[MIS name])</f>
        <v>CP điện thoại, Internet CĐ</v>
      </c>
      <c r="H52" s="7"/>
      <c r="I52" s="2"/>
      <c r="J52" s="4">
        <v>0</v>
      </c>
      <c r="K52" s="4">
        <v>0</v>
      </c>
      <c r="L52" s="4" t="str">
        <v>CP0046</v>
      </c>
      <c r="M52" s="4" t="str">
        <v>CP điện thoại, Internet CĐ</v>
      </c>
      <c r="N52" s="4" t="str">
        <v>-</v>
      </c>
      <c r="O52" s="2"/>
      <c r="P52" s="4" t="str">
        <v>CP điện thoại, Internet CĐ</v>
      </c>
    </row>
    <row r="53" spans="1:16" x14ac:dyDescent="0.35">
      <c r="A53" s="2"/>
      <c r="B53" s="7" t="s">
        <v>333</v>
      </c>
      <c r="C53" s="7" t="s">
        <v>334</v>
      </c>
      <c r="D53" s="7"/>
      <c r="E53" s="7" t="s">
        <v>333</v>
      </c>
      <c r="F53" s="7"/>
      <c r="G53" s="2" t="str">
        <f>_xlfn.XLOOKUP(L_CI[[#This Row],[MIS code]],L_Mis[MIS code],L_Mis[MIS name])</f>
        <v>Chi phí diệt côn trùng, chuột</v>
      </c>
      <c r="H53" s="7"/>
      <c r="I53" s="2"/>
      <c r="J53" s="4">
        <v>0</v>
      </c>
      <c r="K53" s="4">
        <v>0</v>
      </c>
      <c r="L53" s="4" t="str">
        <v>CP0047</v>
      </c>
      <c r="M53" s="4" t="str">
        <v>Chi phí diệt côn trùng, chuột</v>
      </c>
      <c r="N53" s="4" t="str">
        <v>-</v>
      </c>
      <c r="O53" s="2"/>
      <c r="P53" s="4" t="str">
        <v>Chi phí diệt côn trùng, chuột</v>
      </c>
    </row>
    <row r="54" spans="1:16" x14ac:dyDescent="0.35">
      <c r="A54" s="2"/>
      <c r="B54" s="7" t="s">
        <v>335</v>
      </c>
      <c r="C54" s="7" t="s">
        <v>336</v>
      </c>
      <c r="D54" s="7"/>
      <c r="E54" s="7" t="s">
        <v>335</v>
      </c>
      <c r="F54" s="7"/>
      <c r="G54" s="2" t="str">
        <f>_xlfn.XLOOKUP(L_CI[[#This Row],[MIS code]],L_Mis[MIS code],L_Mis[MIS name])</f>
        <v>Chi phí đồ dùng trên xe</v>
      </c>
      <c r="H54" s="7"/>
      <c r="I54" s="2"/>
      <c r="J54" s="4">
        <v>0</v>
      </c>
      <c r="K54" s="4">
        <v>0</v>
      </c>
      <c r="L54" s="4" t="str">
        <v>CP0048</v>
      </c>
      <c r="M54" s="4" t="str">
        <v>Chi phí đồ dùng trên xe</v>
      </c>
      <c r="N54" s="4" t="str">
        <v>-</v>
      </c>
      <c r="O54" s="2"/>
      <c r="P54" s="4" t="str">
        <v>Chi phí đồ dùng trên xe</v>
      </c>
    </row>
    <row r="55" spans="1:16" x14ac:dyDescent="0.35">
      <c r="A55" s="2"/>
      <c r="B55" s="7" t="s">
        <v>337</v>
      </c>
      <c r="C55" s="7" t="s">
        <v>338</v>
      </c>
      <c r="D55" s="7"/>
      <c r="E55" s="7" t="s">
        <v>337</v>
      </c>
      <c r="F55" s="7"/>
      <c r="G55" s="2" t="str">
        <f>_xlfn.XLOOKUP(L_CI[[#This Row],[MIS code]],L_Mis[MIS code],L_Mis[MIS name])</f>
        <v>Chi phí tiếp khách</v>
      </c>
      <c r="H55" s="7"/>
      <c r="I55" s="2"/>
      <c r="J55" s="4">
        <v>0</v>
      </c>
      <c r="K55" s="4">
        <v>0</v>
      </c>
      <c r="L55" s="4" t="str">
        <v>CP0049</v>
      </c>
      <c r="M55" s="4" t="str">
        <v>Chi phí tiếp khách</v>
      </c>
      <c r="N55" s="4" t="str">
        <v>-</v>
      </c>
      <c r="O55" s="2"/>
      <c r="P55" s="4" t="str">
        <v>Chi phí tiếp khách</v>
      </c>
    </row>
    <row r="56" spans="1:16" x14ac:dyDescent="0.35">
      <c r="A56" s="2"/>
      <c r="B56" s="7" t="s">
        <v>339</v>
      </c>
      <c r="C56" s="7" t="s">
        <v>340</v>
      </c>
      <c r="D56" s="7"/>
      <c r="E56" s="7" t="s">
        <v>339</v>
      </c>
      <c r="F56" s="7"/>
      <c r="G56" s="2" t="str">
        <f>_xlfn.XLOOKUP(L_CI[[#This Row],[MIS code]],L_Mis[MIS code],L_Mis[MIS name])</f>
        <v>Chi phí đồng phục</v>
      </c>
      <c r="H56" s="7"/>
      <c r="I56" s="2"/>
      <c r="J56" s="4">
        <v>0</v>
      </c>
      <c r="K56" s="4">
        <v>0</v>
      </c>
      <c r="L56" s="4" t="str">
        <v>CP0050</v>
      </c>
      <c r="M56" s="4" t="str">
        <v>Chi phí đồng phục</v>
      </c>
      <c r="N56" s="4" t="str">
        <v>-</v>
      </c>
      <c r="O56" s="2"/>
      <c r="P56" s="4" t="str">
        <v>Chi phí đồng phục</v>
      </c>
    </row>
    <row r="57" spans="1:16" x14ac:dyDescent="0.35">
      <c r="A57" s="2"/>
      <c r="B57" s="7" t="s">
        <v>341</v>
      </c>
      <c r="C57" s="7" t="s">
        <v>342</v>
      </c>
      <c r="D57" s="7"/>
      <c r="E57" s="7" t="s">
        <v>341</v>
      </c>
      <c r="F57" s="7"/>
      <c r="G57" s="2" t="str">
        <f>_xlfn.XLOOKUP(L_CI[[#This Row],[MIS code]],L_Mis[MIS code],L_Mis[MIS name])</f>
        <v>Chi phí giá vốn dịch vụ</v>
      </c>
      <c r="H57" s="7"/>
      <c r="I57" s="2"/>
      <c r="J57" s="4">
        <v>0</v>
      </c>
      <c r="K57" s="4">
        <v>0</v>
      </c>
      <c r="L57" s="4" t="str">
        <v>CP0051</v>
      </c>
      <c r="M57" s="4" t="str">
        <v>Chi phí giá vốn dịch vụ</v>
      </c>
      <c r="N57" s="4" t="str">
        <v>-</v>
      </c>
      <c r="O57" s="2"/>
      <c r="P57" s="4" t="str">
        <v>Chi phí giá vốn dịch vụ</v>
      </c>
    </row>
    <row r="58" spans="1:16" x14ac:dyDescent="0.35">
      <c r="A58" s="2"/>
      <c r="B58" s="7" t="s">
        <v>343</v>
      </c>
      <c r="C58" s="7" t="s">
        <v>344</v>
      </c>
      <c r="D58" s="7"/>
      <c r="E58" s="7" t="s">
        <v>343</v>
      </c>
      <c r="F58" s="7"/>
      <c r="G58" s="2" t="str">
        <f>_xlfn.XLOOKUP(L_CI[[#This Row],[MIS code]],L_Mis[MIS code],L_Mis[MIS name])</f>
        <v>Chi phí giá vốn đồ ăn</v>
      </c>
      <c r="H58" s="7"/>
      <c r="I58" s="2"/>
      <c r="J58" s="4">
        <v>0</v>
      </c>
      <c r="K58" s="4">
        <v>0</v>
      </c>
      <c r="L58" s="4" t="str">
        <v>CP0052</v>
      </c>
      <c r="M58" s="4" t="str">
        <v>Chi phí giá vốn đồ ăn</v>
      </c>
      <c r="N58" s="4" t="str">
        <v>-</v>
      </c>
      <c r="O58" s="2"/>
      <c r="P58" s="4" t="str">
        <v>Chi phí giá vốn đồ ăn</v>
      </c>
    </row>
    <row r="59" spans="1:16" x14ac:dyDescent="0.35">
      <c r="A59" s="2"/>
      <c r="B59" s="7" t="s">
        <v>345</v>
      </c>
      <c r="C59" s="7" t="s">
        <v>346</v>
      </c>
      <c r="D59" s="7"/>
      <c r="E59" s="7" t="s">
        <v>345</v>
      </c>
      <c r="F59" s="7"/>
      <c r="G59" s="2" t="str">
        <f>_xlfn.XLOOKUP(L_CI[[#This Row],[MIS code]],L_Mis[MIS code],L_Mis[MIS name])</f>
        <v>Chi phí giá vốn đồ uống</v>
      </c>
      <c r="H59" s="7"/>
      <c r="I59" s="2"/>
      <c r="J59" s="4">
        <v>0</v>
      </c>
      <c r="K59" s="4">
        <v>0</v>
      </c>
      <c r="L59" s="4" t="str">
        <v>CP0053</v>
      </c>
      <c r="M59" s="4" t="str">
        <v>Chi phí giá vốn đồ uống</v>
      </c>
      <c r="N59" s="4" t="str">
        <v>-</v>
      </c>
      <c r="O59" s="2"/>
      <c r="P59" s="4" t="str">
        <v>Chi phí giá vốn đồ uống</v>
      </c>
    </row>
    <row r="60" spans="1:16" x14ac:dyDescent="0.35">
      <c r="A60" s="2"/>
      <c r="B60" s="7" t="s">
        <v>347</v>
      </c>
      <c r="C60" s="7" t="s">
        <v>348</v>
      </c>
      <c r="D60" s="7"/>
      <c r="E60" s="7" t="s">
        <v>347</v>
      </c>
      <c r="F60" s="7"/>
      <c r="G60" s="2" t="str">
        <f>_xlfn.XLOOKUP(L_CI[[#This Row],[MIS code]],L_Mis[MIS code],L_Mis[MIS name])</f>
        <v>Chi phí giá vốn hàng hóa</v>
      </c>
      <c r="H60" s="7"/>
      <c r="I60" s="2"/>
      <c r="J60" s="4">
        <v>0</v>
      </c>
      <c r="K60" s="4">
        <v>0</v>
      </c>
      <c r="L60" s="4" t="str">
        <v>CP0054</v>
      </c>
      <c r="M60" s="4" t="str">
        <v>Chi phí giá vốn hàng hóa</v>
      </c>
      <c r="N60" s="4" t="str">
        <v>-</v>
      </c>
      <c r="O60" s="2"/>
      <c r="P60" s="4" t="str">
        <v>Chi phí giá vốn hàng hóa</v>
      </c>
    </row>
    <row r="61" spans="1:16" x14ac:dyDescent="0.35">
      <c r="A61" s="2"/>
      <c r="B61" s="7" t="s">
        <v>349</v>
      </c>
      <c r="C61" s="7" t="s">
        <v>350</v>
      </c>
      <c r="D61" s="7"/>
      <c r="E61" s="7" t="s">
        <v>349</v>
      </c>
      <c r="F61" s="7"/>
      <c r="G61" s="2" t="str">
        <f>_xlfn.XLOOKUP(L_CI[[#This Row],[MIS code]],L_Mis[MIS code],L_Mis[MIS name])</f>
        <v>Chi phí giặt là</v>
      </c>
      <c r="H61" s="7"/>
      <c r="I61" s="2"/>
      <c r="J61" s="4">
        <v>0</v>
      </c>
      <c r="K61" s="4">
        <v>0</v>
      </c>
      <c r="L61" s="4" t="str">
        <v>CP0055</v>
      </c>
      <c r="M61" s="4" t="str">
        <v>Chi phí giặt là</v>
      </c>
      <c r="N61" s="4" t="str">
        <v>-</v>
      </c>
      <c r="O61" s="2"/>
      <c r="P61" s="4" t="str">
        <v>Chi phí giặt là</v>
      </c>
    </row>
    <row r="62" spans="1:16" x14ac:dyDescent="0.35">
      <c r="A62" s="2"/>
      <c r="B62" s="7" t="s">
        <v>351</v>
      </c>
      <c r="C62" s="7" t="s">
        <v>352</v>
      </c>
      <c r="D62" s="7"/>
      <c r="E62" s="7" t="s">
        <v>351</v>
      </c>
      <c r="F62" s="7"/>
      <c r="G62" s="2" t="str">
        <f>_xlfn.XLOOKUP(L_CI[[#This Row],[MIS code]],L_Mis[MIS code],L_Mis[MIS name])</f>
        <v>Chi phí GPS</v>
      </c>
      <c r="H62" s="7"/>
      <c r="I62" s="2"/>
      <c r="J62" s="4">
        <v>0</v>
      </c>
      <c r="K62" s="4">
        <v>0</v>
      </c>
      <c r="L62" s="4" t="str">
        <v>CP0056</v>
      </c>
      <c r="M62" s="4" t="str">
        <v>Chi phí GPS</v>
      </c>
      <c r="N62" s="4" t="str">
        <v>-</v>
      </c>
      <c r="O62" s="2"/>
      <c r="P62" s="4" t="str">
        <v>Chi phí GPS</v>
      </c>
    </row>
    <row r="63" spans="1:16" x14ac:dyDescent="0.35">
      <c r="A63" s="2"/>
      <c r="B63" s="7" t="s">
        <v>353</v>
      </c>
      <c r="C63" s="7" t="s">
        <v>354</v>
      </c>
      <c r="D63" s="7"/>
      <c r="E63" s="7" t="s">
        <v>353</v>
      </c>
      <c r="F63" s="7"/>
      <c r="G63" s="2" t="str">
        <f>_xlfn.XLOOKUP(L_CI[[#This Row],[MIS code]],L_Mis[MIS code],L_Mis[MIS name])</f>
        <v>Chi phí hóa chất bể bơi</v>
      </c>
      <c r="H63" s="7"/>
      <c r="I63" s="2"/>
      <c r="J63" s="4">
        <v>0</v>
      </c>
      <c r="K63" s="4">
        <v>0</v>
      </c>
      <c r="L63" s="4" t="str">
        <v>CP0057</v>
      </c>
      <c r="M63" s="4" t="str">
        <v>Chi phí hóa chất bể bơi</v>
      </c>
      <c r="N63" s="4" t="str">
        <v>-</v>
      </c>
      <c r="O63" s="2"/>
      <c r="P63" s="4" t="str">
        <v>Chi phí hóa chất bể bơi</v>
      </c>
    </row>
    <row r="64" spans="1:16" x14ac:dyDescent="0.35">
      <c r="A64" s="2"/>
      <c r="B64" s="7" t="s">
        <v>355</v>
      </c>
      <c r="C64" s="7" t="s">
        <v>356</v>
      </c>
      <c r="D64" s="7"/>
      <c r="E64" s="7" t="s">
        <v>355</v>
      </c>
      <c r="F64" s="7"/>
      <c r="G64" s="2" t="str">
        <f>_xlfn.XLOOKUP(L_CI[[#This Row],[MIS code]],L_Mis[MIS code],L_Mis[MIS name])</f>
        <v>Chi phí hút bể tách mỡ</v>
      </c>
      <c r="H64" s="7"/>
      <c r="I64" s="2"/>
      <c r="J64" s="4">
        <v>0</v>
      </c>
      <c r="K64" s="4">
        <v>0</v>
      </c>
      <c r="L64" s="4" t="str">
        <v>CP0058</v>
      </c>
      <c r="M64" s="4" t="str">
        <v>Chi phí hút bể tách mỡ</v>
      </c>
      <c r="N64" s="4" t="str">
        <v>-</v>
      </c>
      <c r="O64" s="2"/>
      <c r="P64" s="4" t="str">
        <v>Chi phí hút bể tách mỡ</v>
      </c>
    </row>
    <row r="65" spans="1:16" x14ac:dyDescent="0.35">
      <c r="A65" s="2"/>
      <c r="B65" s="7" t="s">
        <v>357</v>
      </c>
      <c r="C65" s="7" t="s">
        <v>358</v>
      </c>
      <c r="D65" s="7"/>
      <c r="E65" s="7" t="s">
        <v>357</v>
      </c>
      <c r="F65" s="7"/>
      <c r="G65" s="2" t="str">
        <f>_xlfn.XLOOKUP(L_CI[[#This Row],[MIS code]],L_Mis[MIS code],L_Mis[MIS name])</f>
        <v>Chi phí in ấn, văn phòng phẩm</v>
      </c>
      <c r="H65" s="7"/>
      <c r="I65" s="2"/>
      <c r="J65" s="4">
        <v>0</v>
      </c>
      <c r="K65" s="4">
        <v>0</v>
      </c>
      <c r="L65" s="4" t="str">
        <v>CP0059</v>
      </c>
      <c r="M65" s="4" t="str">
        <v>Chi phí in ấn, văn phòng phẩm</v>
      </c>
      <c r="N65" s="4" t="str">
        <v>-</v>
      </c>
      <c r="O65" s="2"/>
      <c r="P65" s="4" t="str">
        <v>Chi phí in ấn, văn phòng phẩm</v>
      </c>
    </row>
    <row r="66" spans="1:16" x14ac:dyDescent="0.35">
      <c r="A66" s="2"/>
      <c r="B66" s="7" t="s">
        <v>359</v>
      </c>
      <c r="C66" s="7" t="s">
        <v>360</v>
      </c>
      <c r="D66" s="7"/>
      <c r="E66" s="7" t="s">
        <v>359</v>
      </c>
      <c r="F66" s="7"/>
      <c r="G66" s="2" t="str">
        <f>_xlfn.XLOOKUP(L_CI[[#This Row],[MIS code]],L_Mis[MIS code],L_Mis[MIS name])</f>
        <v>CP kiểm định chất lượng nước</v>
      </c>
      <c r="H66" s="7"/>
      <c r="I66" s="2"/>
      <c r="J66" s="4">
        <v>0</v>
      </c>
      <c r="K66" s="4">
        <v>0</v>
      </c>
      <c r="L66" s="4" t="str">
        <v>CP0060</v>
      </c>
      <c r="M66" s="4" t="str">
        <v>CP kiểm định chất lượng nước</v>
      </c>
      <c r="N66" s="4" t="str">
        <v>-</v>
      </c>
      <c r="O66" s="2"/>
      <c r="P66" s="4" t="str">
        <v>CP kiểm định chất lượng nước</v>
      </c>
    </row>
    <row r="67" spans="1:16" x14ac:dyDescent="0.35">
      <c r="A67" s="2"/>
      <c r="B67" s="7" t="s">
        <v>361</v>
      </c>
      <c r="C67" s="7" t="s">
        <v>362</v>
      </c>
      <c r="D67" s="7"/>
      <c r="E67" s="7" t="s">
        <v>361</v>
      </c>
      <c r="F67" s="7"/>
      <c r="G67" s="2" t="str">
        <f>_xlfn.XLOOKUP(L_CI[[#This Row],[MIS code]],L_Mis[MIS code],L_Mis[MIS name])</f>
        <v>Chi phí kiểm định công tơ</v>
      </c>
      <c r="H67" s="7"/>
      <c r="I67" s="2"/>
      <c r="J67" s="4">
        <v>0</v>
      </c>
      <c r="K67" s="4">
        <v>0</v>
      </c>
      <c r="L67" s="4" t="str">
        <v>CP0061</v>
      </c>
      <c r="M67" s="4" t="str">
        <v>Chi phí kiểm định công tơ</v>
      </c>
      <c r="N67" s="4" t="str">
        <v>-</v>
      </c>
      <c r="O67" s="2"/>
      <c r="P67" s="4" t="str">
        <v>Chi phí kiểm định công tơ</v>
      </c>
    </row>
    <row r="68" spans="1:16" x14ac:dyDescent="0.35">
      <c r="A68" s="2"/>
      <c r="B68" s="7" t="s">
        <v>363</v>
      </c>
      <c r="C68" s="7" t="s">
        <v>364</v>
      </c>
      <c r="D68" s="7"/>
      <c r="E68" s="7" t="s">
        <v>363</v>
      </c>
      <c r="F68" s="7"/>
      <c r="G68" s="2" t="str">
        <f>_xlfn.XLOOKUP(L_CI[[#This Row],[MIS code]],L_Mis[MIS code],L_Mis[MIS name])</f>
        <v>CP kiểm định HT nước thải</v>
      </c>
      <c r="H68" s="7"/>
      <c r="I68" s="2"/>
      <c r="J68" s="4">
        <v>0</v>
      </c>
      <c r="K68" s="4">
        <v>0</v>
      </c>
      <c r="L68" s="4" t="str">
        <v>CP0062</v>
      </c>
      <c r="M68" s="4" t="str">
        <v>CP kiểm định HT nước thải</v>
      </c>
      <c r="N68" s="4" t="str">
        <v>-</v>
      </c>
      <c r="O68" s="2"/>
      <c r="P68" s="4" t="str">
        <v>CP kiểm định HT nước thải</v>
      </c>
    </row>
    <row r="69" spans="1:16" x14ac:dyDescent="0.35">
      <c r="A69" s="2"/>
      <c r="B69" s="7" t="s">
        <v>365</v>
      </c>
      <c r="C69" s="7" t="s">
        <v>366</v>
      </c>
      <c r="D69" s="7"/>
      <c r="E69" s="7" t="s">
        <v>365</v>
      </c>
      <c r="F69" s="7"/>
      <c r="G69" s="2" t="str">
        <f>_xlfn.XLOOKUP(L_CI[[#This Row],[MIS code]],L_Mis[MIS code],L_Mis[MIS name])</f>
        <v>Chi phí kiểm định nhà máy nước</v>
      </c>
      <c r="H69" s="7"/>
      <c r="I69" s="2"/>
      <c r="J69" s="4">
        <v>0</v>
      </c>
      <c r="K69" s="4">
        <v>0</v>
      </c>
      <c r="L69" s="4" t="str">
        <v>CP0063</v>
      </c>
      <c r="M69" s="4" t="str">
        <v>Chi phí kiểm định nhà máy nước</v>
      </c>
      <c r="N69" s="4" t="str">
        <v>-</v>
      </c>
      <c r="O69" s="2"/>
      <c r="P69" s="4" t="str">
        <v>Chi phí kiểm định nhà máy nước</v>
      </c>
    </row>
    <row r="70" spans="1:16" x14ac:dyDescent="0.35">
      <c r="A70" s="2"/>
      <c r="B70" s="7" t="s">
        <v>367</v>
      </c>
      <c r="C70" s="7" t="s">
        <v>368</v>
      </c>
      <c r="D70" s="7"/>
      <c r="E70" s="7" t="s">
        <v>367</v>
      </c>
      <c r="F70" s="7"/>
      <c r="G70" s="2" t="str">
        <f>_xlfn.XLOOKUP(L_CI[[#This Row],[MIS code]],L_Mis[MIS code],L_Mis[MIS name])</f>
        <v>Chi phí mua bảo hiểm rủi ro</v>
      </c>
      <c r="H70" s="7"/>
      <c r="I70" s="2"/>
      <c r="J70" s="4">
        <v>0</v>
      </c>
      <c r="K70" s="4">
        <v>0</v>
      </c>
      <c r="L70" s="4" t="str">
        <v>CP0064</v>
      </c>
      <c r="M70" s="4" t="str">
        <v>Chi phí mua bảo hiểm rủi ro</v>
      </c>
      <c r="N70" s="4" t="str">
        <v>-</v>
      </c>
      <c r="O70" s="2"/>
      <c r="P70" s="4" t="str">
        <v>Chi phí mua bảo hiểm rủi ro</v>
      </c>
    </row>
    <row r="71" spans="1:16" x14ac:dyDescent="0.35">
      <c r="A71" s="2"/>
      <c r="B71" s="7" t="s">
        <v>369</v>
      </c>
      <c r="C71" s="7" t="s">
        <v>370</v>
      </c>
      <c r="D71" s="7"/>
      <c r="E71" s="7" t="s">
        <v>369</v>
      </c>
      <c r="F71" s="7"/>
      <c r="G71" s="2" t="str">
        <f>_xlfn.XLOOKUP(L_CI[[#This Row],[MIS code]],L_Mis[MIS code],L_Mis[MIS name])</f>
        <v>Chi phí nạo vét hố ga</v>
      </c>
      <c r="H71" s="7"/>
      <c r="I71" s="2"/>
      <c r="J71" s="4">
        <v>0</v>
      </c>
      <c r="K71" s="4">
        <v>0</v>
      </c>
      <c r="L71" s="4" t="str">
        <v>CP0065</v>
      </c>
      <c r="M71" s="4" t="str">
        <v>Chi phí nạo vét hố ga</v>
      </c>
      <c r="N71" s="4" t="str">
        <v>-</v>
      </c>
      <c r="O71" s="2"/>
      <c r="P71" s="4" t="str">
        <v>Chi phí nạo vét hố ga</v>
      </c>
    </row>
    <row r="72" spans="1:16" x14ac:dyDescent="0.35">
      <c r="A72" s="2"/>
      <c r="B72" s="7" t="s">
        <v>371</v>
      </c>
      <c r="C72" s="7" t="s">
        <v>372</v>
      </c>
      <c r="D72" s="7"/>
      <c r="E72" s="7" t="s">
        <v>371</v>
      </c>
      <c r="F72" s="7"/>
      <c r="G72" s="2" t="str">
        <f>_xlfn.XLOOKUP(L_CI[[#This Row],[MIS code]],L_Mis[MIS code],L_Mis[MIS name])</f>
        <v>CP phần mềm, bảo trì phần mềm</v>
      </c>
      <c r="H72" s="7"/>
      <c r="I72" s="2"/>
      <c r="J72" s="4">
        <v>0</v>
      </c>
      <c r="K72" s="4">
        <v>0</v>
      </c>
      <c r="L72" s="4" t="str">
        <v>CP0066</v>
      </c>
      <c r="M72" s="4" t="str">
        <v>CP phần mềm, bảo trì phần mềm</v>
      </c>
      <c r="N72" s="4" t="str">
        <v>-</v>
      </c>
      <c r="O72" s="2"/>
      <c r="P72" s="4" t="str">
        <v>CP phần mềm, bảo trì phần mềm</v>
      </c>
    </row>
    <row r="73" spans="1:16" x14ac:dyDescent="0.35">
      <c r="A73" s="2"/>
      <c r="B73" s="7" t="s">
        <v>373</v>
      </c>
      <c r="C73" s="7" t="s">
        <v>374</v>
      </c>
      <c r="D73" s="7"/>
      <c r="E73" s="7" t="s">
        <v>373</v>
      </c>
      <c r="F73" s="7"/>
      <c r="G73" s="2" t="str">
        <f>_xlfn.XLOOKUP(L_CI[[#This Row],[MIS code]],L_Mis[MIS code],L_Mis[MIS name])</f>
        <v>Chi phí photo</v>
      </c>
      <c r="H73" s="7"/>
      <c r="I73" s="2"/>
      <c r="J73" s="4">
        <v>0</v>
      </c>
      <c r="K73" s="4">
        <v>0</v>
      </c>
      <c r="L73" s="4" t="str">
        <v>CP0067</v>
      </c>
      <c r="M73" s="4" t="str">
        <v>Chi phí photo</v>
      </c>
      <c r="N73" s="4" t="str">
        <v>-</v>
      </c>
      <c r="O73" s="2"/>
      <c r="P73" s="4" t="str">
        <v>Chi phí photo</v>
      </c>
    </row>
    <row r="74" spans="1:16" x14ac:dyDescent="0.35">
      <c r="A74" s="2"/>
      <c r="B74" s="7" t="s">
        <v>375</v>
      </c>
      <c r="C74" s="7" t="s">
        <v>376</v>
      </c>
      <c r="D74" s="7"/>
      <c r="E74" s="7" t="s">
        <v>375</v>
      </c>
      <c r="F74" s="7"/>
      <c r="G74" s="2" t="str">
        <f>_xlfn.XLOOKUP(L_CI[[#This Row],[MIS code]],L_Mis[MIS code],L_Mis[MIS name])</f>
        <v>Chi phí rửa xe, bảo dưỡng xe</v>
      </c>
      <c r="H74" s="7"/>
      <c r="I74" s="2"/>
      <c r="J74" s="4">
        <v>0</v>
      </c>
      <c r="K74" s="4">
        <v>0</v>
      </c>
      <c r="L74" s="4" t="str">
        <v>CP0068</v>
      </c>
      <c r="M74" s="4" t="str">
        <v>Chi phí rửa xe, bảo dưỡng xe</v>
      </c>
      <c r="N74" s="4" t="str">
        <v>-</v>
      </c>
      <c r="O74" s="2"/>
      <c r="P74" s="4" t="str">
        <v>Chi phí rửa xe, bảo dưỡng xe</v>
      </c>
    </row>
    <row r="75" spans="1:16" x14ac:dyDescent="0.35">
      <c r="A75" s="2"/>
      <c r="B75" s="7" t="s">
        <v>377</v>
      </c>
      <c r="C75" s="7" t="s">
        <v>378</v>
      </c>
      <c r="D75" s="7"/>
      <c r="E75" s="7" t="s">
        <v>377</v>
      </c>
      <c r="F75" s="7"/>
      <c r="G75" s="2" t="str">
        <f>_xlfn.XLOOKUP(L_CI[[#This Row],[MIS code]],L_Mis[MIS code],L_Mis[MIS name])</f>
        <v>Chi phí sạc điện</v>
      </c>
      <c r="H75" s="7"/>
      <c r="I75" s="2"/>
      <c r="J75" s="4">
        <v>0</v>
      </c>
      <c r="K75" s="4">
        <v>0</v>
      </c>
      <c r="L75" s="4" t="str">
        <v>CP0069</v>
      </c>
      <c r="M75" s="4" t="str">
        <v>Chi phí sạc điện</v>
      </c>
      <c r="N75" s="4" t="str">
        <v>-</v>
      </c>
      <c r="O75" s="2"/>
      <c r="P75" s="4" t="str">
        <v>Chi phí sạc điện</v>
      </c>
    </row>
    <row r="76" spans="1:16" x14ac:dyDescent="0.35">
      <c r="A76" s="2"/>
      <c r="B76" s="7" t="s">
        <v>379</v>
      </c>
      <c r="C76" s="7" t="s">
        <v>380</v>
      </c>
      <c r="D76" s="7"/>
      <c r="E76" s="7" t="s">
        <v>379</v>
      </c>
      <c r="F76" s="7"/>
      <c r="G76" s="2" t="str">
        <f>_xlfn.XLOOKUP(L_CI[[#This Row],[MIS code]],L_Mis[MIS code],L_Mis[MIS name])</f>
        <v>Chi phí SMS</v>
      </c>
      <c r="H76" s="7"/>
      <c r="I76" s="2"/>
      <c r="J76" s="4">
        <v>0</v>
      </c>
      <c r="K76" s="4">
        <v>0</v>
      </c>
      <c r="L76" s="4" t="str">
        <v>CP0070</v>
      </c>
      <c r="M76" s="4" t="str">
        <v>Chi phí SMS</v>
      </c>
      <c r="N76" s="4" t="str">
        <v>-</v>
      </c>
      <c r="O76" s="2"/>
      <c r="P76" s="4" t="str">
        <v>Chi phí SMS</v>
      </c>
    </row>
    <row r="77" spans="1:16" x14ac:dyDescent="0.35">
      <c r="A77" s="2"/>
      <c r="B77" s="7" t="s">
        <v>381</v>
      </c>
      <c r="C77" s="7" t="s">
        <v>382</v>
      </c>
      <c r="D77" s="7"/>
      <c r="E77" s="7" t="s">
        <v>381</v>
      </c>
      <c r="F77" s="7"/>
      <c r="G77" s="2" t="str">
        <f>_xlfn.XLOOKUP(L_CI[[#This Row],[MIS code]],L_Mis[MIS code],L_Mis[MIS name])</f>
        <v>Chi phí sửa chữa lớn TSCĐ</v>
      </c>
      <c r="H77" s="7"/>
      <c r="I77" s="2"/>
      <c r="J77" s="4">
        <v>0</v>
      </c>
      <c r="K77" s="4">
        <v>0</v>
      </c>
      <c r="L77" s="4" t="str">
        <v>CP0071</v>
      </c>
      <c r="M77" s="4" t="str">
        <v>Chi phí sửa chữa lớn TSCĐ</v>
      </c>
      <c r="N77" s="4" t="str">
        <v>-</v>
      </c>
      <c r="O77" s="2"/>
      <c r="P77" s="4" t="str">
        <v>Chi phí sửa chữa lớn TSCĐ</v>
      </c>
    </row>
    <row r="78" spans="1:16" x14ac:dyDescent="0.35">
      <c r="A78" s="2"/>
      <c r="B78" s="7" t="s">
        <v>383</v>
      </c>
      <c r="C78" s="7" t="s">
        <v>384</v>
      </c>
      <c r="D78" s="7"/>
      <c r="E78" s="7" t="s">
        <v>383</v>
      </c>
      <c r="F78" s="7"/>
      <c r="G78" s="2" t="str">
        <f>_xlfn.XLOOKUP(L_CI[[#This Row],[MIS code]],L_Mis[MIS code],L_Mis[MIS name])</f>
        <v>CP SChữa, BDưỡng HT chống sét</v>
      </c>
      <c r="H78" s="7"/>
      <c r="I78" s="2"/>
      <c r="J78" s="4">
        <v>0</v>
      </c>
      <c r="K78" s="4">
        <v>0</v>
      </c>
      <c r="L78" s="4" t="str">
        <v>CP0072</v>
      </c>
      <c r="M78" s="4" t="str">
        <v>CP SChữa, BDưỡng HT chống sét</v>
      </c>
      <c r="N78" s="4" t="str">
        <v>-</v>
      </c>
      <c r="O78" s="2"/>
      <c r="P78" s="4" t="str">
        <v>CP SChữa, BDưỡng HT chống sét</v>
      </c>
    </row>
    <row r="79" spans="1:16" x14ac:dyDescent="0.35">
      <c r="A79" s="2"/>
      <c r="B79" s="7" t="s">
        <v>385</v>
      </c>
      <c r="C79" s="7" t="s">
        <v>386</v>
      </c>
      <c r="D79" s="7"/>
      <c r="E79" s="7" t="s">
        <v>385</v>
      </c>
      <c r="F79" s="7"/>
      <c r="G79" s="2" t="str">
        <f>_xlfn.XLOOKUP(L_CI[[#This Row],[MIS code]],L_Mis[MIS code],L_Mis[MIS name])</f>
        <v>CP SChữa, B.Dưỡng HT cứu hỏa</v>
      </c>
      <c r="H79" s="7"/>
      <c r="I79" s="2"/>
      <c r="J79" s="4">
        <v>0</v>
      </c>
      <c r="K79" s="4">
        <v>0</v>
      </c>
      <c r="L79" s="4" t="str">
        <v>CP0073</v>
      </c>
      <c r="M79" s="4" t="str">
        <v>CP SChữa, B.Dưỡng HT cứu hỏa</v>
      </c>
      <c r="N79" s="4" t="str">
        <v>-</v>
      </c>
      <c r="O79" s="2"/>
      <c r="P79" s="4" t="str">
        <v>CP SChữa, B.Dưỡng HT cứu hỏa</v>
      </c>
    </row>
    <row r="80" spans="1:16" x14ac:dyDescent="0.35">
      <c r="A80" s="2"/>
      <c r="B80" s="7" t="s">
        <v>387</v>
      </c>
      <c r="C80" s="7" t="s">
        <v>388</v>
      </c>
      <c r="D80" s="7"/>
      <c r="E80" s="7" t="s">
        <v>387</v>
      </c>
      <c r="F80" s="7"/>
      <c r="G80" s="2" t="str">
        <f>_xlfn.XLOOKUP(L_CI[[#This Row],[MIS code]],L_Mis[MIS code],L_Mis[MIS name])</f>
        <v>CP SChữa, B.Dưỡng HT thang máy</v>
      </c>
      <c r="H80" s="7"/>
      <c r="I80" s="2"/>
      <c r="J80" s="4">
        <v>0</v>
      </c>
      <c r="K80" s="4">
        <v>0</v>
      </c>
      <c r="L80" s="4" t="str">
        <v>CP0074</v>
      </c>
      <c r="M80" s="4" t="str">
        <v>CP SChữa, B.Dưỡng HT thang máy</v>
      </c>
      <c r="N80" s="4" t="str">
        <v>-</v>
      </c>
      <c r="O80" s="2"/>
      <c r="P80" s="4" t="str">
        <v>CP SChữa, B.Dưỡng HT thang máy</v>
      </c>
    </row>
    <row r="81" spans="1:16" x14ac:dyDescent="0.35">
      <c r="A81" s="2"/>
      <c r="B81" s="7" t="s">
        <v>389</v>
      </c>
      <c r="C81" s="7" t="s">
        <v>390</v>
      </c>
      <c r="D81" s="7"/>
      <c r="E81" s="7" t="s">
        <v>389</v>
      </c>
      <c r="F81" s="7"/>
      <c r="G81" s="2" t="str">
        <f>_xlfn.XLOOKUP(L_CI[[#This Row],[MIS code]],L_Mis[MIS code],L_Mis[MIS name])</f>
        <v>CP Schữa ,BDưỡng HT thoát nước</v>
      </c>
      <c r="H81" s="7"/>
      <c r="I81" s="2"/>
      <c r="J81" s="4">
        <v>0</v>
      </c>
      <c r="K81" s="4">
        <v>0</v>
      </c>
      <c r="L81" s="4" t="str">
        <v>CP0075</v>
      </c>
      <c r="M81" s="4" t="str">
        <v>CP Schữa ,BDưỡng HT thoát nước</v>
      </c>
      <c r="N81" s="4" t="str">
        <v>-</v>
      </c>
      <c r="O81" s="2"/>
      <c r="P81" s="4" t="str">
        <v>CP Schữa ,BDưỡng HT thoát nước</v>
      </c>
    </row>
    <row r="82" spans="1:16" x14ac:dyDescent="0.35">
      <c r="A82" s="2"/>
      <c r="B82" s="7" t="s">
        <v>391</v>
      </c>
      <c r="C82" s="7" t="s">
        <v>392</v>
      </c>
      <c r="D82" s="7"/>
      <c r="E82" s="7" t="s">
        <v>391</v>
      </c>
      <c r="F82" s="7"/>
      <c r="G82" s="2" t="str">
        <f>_xlfn.XLOOKUP(L_CI[[#This Row],[MIS code]],L_Mis[MIS code],L_Mis[MIS name])</f>
        <v>CP sửa chữa, bảo dưỡng khác</v>
      </c>
      <c r="H82" s="7"/>
      <c r="I82" s="2"/>
      <c r="J82" s="4">
        <v>0</v>
      </c>
      <c r="K82" s="4">
        <v>0</v>
      </c>
      <c r="L82" s="4" t="str">
        <v>CP0076</v>
      </c>
      <c r="M82" s="4" t="str">
        <v>CP sửa chữa, bảo dưỡng khác</v>
      </c>
      <c r="N82" s="4" t="str">
        <v>-</v>
      </c>
      <c r="O82" s="2"/>
      <c r="P82" s="4" t="str">
        <v>CP sửa chữa, bảo dưỡng khác</v>
      </c>
    </row>
    <row r="83" spans="1:16" x14ac:dyDescent="0.35">
      <c r="A83" s="2"/>
      <c r="B83" s="7" t="s">
        <v>393</v>
      </c>
      <c r="C83" s="7" t="s">
        <v>394</v>
      </c>
      <c r="D83" s="7"/>
      <c r="E83" s="7" t="s">
        <v>393</v>
      </c>
      <c r="F83" s="7"/>
      <c r="G83" s="2" t="str">
        <f>_xlfn.XLOOKUP(L_CI[[#This Row],[MIS code]],L_Mis[MIS code],L_Mis[MIS name])</f>
        <v>CP sửa chữa, bảo dưỡng xe Bus</v>
      </c>
      <c r="H83" s="7"/>
      <c r="I83" s="2"/>
      <c r="J83" s="4">
        <v>0</v>
      </c>
      <c r="K83" s="4">
        <v>0</v>
      </c>
      <c r="L83" s="4" t="str">
        <v>CP0077</v>
      </c>
      <c r="M83" s="4" t="str">
        <v>CP sửa chữa, bảo dưỡng xe Bus</v>
      </c>
      <c r="N83" s="4" t="str">
        <v>-</v>
      </c>
      <c r="O83" s="2"/>
      <c r="P83" s="4" t="str">
        <v>CP sửa chữa, bảo dưỡng xe Bus</v>
      </c>
    </row>
    <row r="84" spans="1:16" x14ac:dyDescent="0.35">
      <c r="A84" s="2"/>
      <c r="B84" s="7" t="s">
        <v>395</v>
      </c>
      <c r="C84" s="7" t="s">
        <v>396</v>
      </c>
      <c r="D84" s="7"/>
      <c r="E84" s="7" t="s">
        <v>395</v>
      </c>
      <c r="F84" s="7"/>
      <c r="G84" s="2" t="str">
        <f>_xlfn.XLOOKUP(L_CI[[#This Row],[MIS code]],L_Mis[MIS code],L_Mis[MIS name])</f>
        <v>Chi phí thẻ Bus</v>
      </c>
      <c r="H84" s="7"/>
      <c r="I84" s="2"/>
      <c r="J84" s="4">
        <v>0</v>
      </c>
      <c r="K84" s="4">
        <v>0</v>
      </c>
      <c r="L84" s="4" t="str">
        <v>CP0078</v>
      </c>
      <c r="M84" s="4" t="str">
        <v>Chi phí thẻ Bus</v>
      </c>
      <c r="N84" s="4" t="str">
        <v>-</v>
      </c>
      <c r="O84" s="2"/>
      <c r="P84" s="4" t="str">
        <v>Chi phí thẻ Bus</v>
      </c>
    </row>
    <row r="85" spans="1:16" x14ac:dyDescent="0.35">
      <c r="A85" s="2"/>
      <c r="B85" s="7" t="s">
        <v>397</v>
      </c>
      <c r="C85" s="7" t="s">
        <v>398</v>
      </c>
      <c r="D85" s="7"/>
      <c r="E85" s="7" t="s">
        <v>397</v>
      </c>
      <c r="F85" s="7"/>
      <c r="G85" s="2" t="str">
        <f>_xlfn.XLOOKUP(L_CI[[#This Row],[MIS code]],L_Mis[MIS code],L_Mis[MIS name])</f>
        <v>Chi phí thẻ cư dân</v>
      </c>
      <c r="H85" s="7"/>
      <c r="I85" s="2"/>
      <c r="J85" s="4">
        <v>0</v>
      </c>
      <c r="K85" s="4">
        <v>0</v>
      </c>
      <c r="L85" s="4" t="str">
        <v>CP0079</v>
      </c>
      <c r="M85" s="4" t="str">
        <v>Chi phí thẻ cư dân</v>
      </c>
      <c r="N85" s="4" t="str">
        <v>-</v>
      </c>
      <c r="O85" s="2"/>
      <c r="P85" s="4" t="str">
        <v>Chi phí thẻ cư dân</v>
      </c>
    </row>
    <row r="86" spans="1:16" x14ac:dyDescent="0.35">
      <c r="A86" s="2"/>
      <c r="B86" s="7" t="s">
        <v>399</v>
      </c>
      <c r="C86" s="7" t="s">
        <v>400</v>
      </c>
      <c r="D86" s="7"/>
      <c r="E86" s="7" t="s">
        <v>399</v>
      </c>
      <c r="F86" s="7"/>
      <c r="G86" s="2" t="str">
        <f>_xlfn.XLOOKUP(L_CI[[#This Row],[MIS code]],L_Mis[MIS code],L_Mis[MIS name])</f>
        <v>Chi phí thu gom rác thải</v>
      </c>
      <c r="H86" s="7"/>
      <c r="I86" s="2"/>
      <c r="J86" s="4">
        <v>0</v>
      </c>
      <c r="K86" s="4">
        <v>0</v>
      </c>
      <c r="L86" s="4" t="str">
        <v>CP0080</v>
      </c>
      <c r="M86" s="4" t="str">
        <v>Chi phí thu gom rác thải</v>
      </c>
      <c r="N86" s="4" t="str">
        <v>-</v>
      </c>
      <c r="O86" s="2"/>
      <c r="P86" s="4" t="str">
        <v>Chi phí thu gom rác thải</v>
      </c>
    </row>
    <row r="87" spans="1:16" x14ac:dyDescent="0.35">
      <c r="A87" s="2"/>
      <c r="B87" s="7" t="s">
        <v>401</v>
      </c>
      <c r="C87" s="7" t="s">
        <v>402</v>
      </c>
      <c r="D87" s="7"/>
      <c r="E87" s="7" t="s">
        <v>401</v>
      </c>
      <c r="F87" s="7"/>
      <c r="G87" s="2" t="str">
        <f>_xlfn.XLOOKUP(L_CI[[#This Row],[MIS code]],L_Mis[MIS code],L_Mis[MIS name])</f>
        <v>CP thuê ngoài dịch vụ an ninh</v>
      </c>
      <c r="H87" s="7"/>
      <c r="I87" s="2"/>
      <c r="J87" s="4">
        <v>0</v>
      </c>
      <c r="K87" s="4">
        <v>0</v>
      </c>
      <c r="L87" s="4" t="str">
        <v>CP0081</v>
      </c>
      <c r="M87" s="4" t="str">
        <v>CP thuê ngoài dịch vụ an ninh</v>
      </c>
      <c r="N87" s="4" t="str">
        <v>-</v>
      </c>
      <c r="O87" s="2"/>
      <c r="P87" s="4" t="str">
        <v>CP thuê ngoài dịch vụ an ninh</v>
      </c>
    </row>
    <row r="88" spans="1:16" x14ac:dyDescent="0.35">
      <c r="A88" s="2"/>
      <c r="B88" s="7" t="s">
        <v>403</v>
      </c>
      <c r="C88" s="7" t="s">
        <v>404</v>
      </c>
      <c r="D88" s="7"/>
      <c r="E88" s="7" t="s">
        <v>403</v>
      </c>
      <c r="F88" s="7"/>
      <c r="G88" s="2" t="str">
        <f>_xlfn.XLOOKUP(L_CI[[#This Row],[MIS code]],L_Mis[MIS code],L_Mis[MIS name])</f>
        <v>CP thuê ngoài DV bãi giữ xe</v>
      </c>
      <c r="H88" s="7"/>
      <c r="I88" s="2"/>
      <c r="J88" s="4">
        <v>0</v>
      </c>
      <c r="K88" s="4">
        <v>0</v>
      </c>
      <c r="L88" s="4" t="str">
        <v>CP0082</v>
      </c>
      <c r="M88" s="4" t="str">
        <v>CP thuê ngoài DV bãi giữ xe</v>
      </c>
      <c r="N88" s="4" t="str">
        <v>-</v>
      </c>
      <c r="O88" s="2"/>
      <c r="P88" s="4" t="str">
        <v>CP thuê ngoài DV bãi giữ xe</v>
      </c>
    </row>
    <row r="89" spans="1:16" x14ac:dyDescent="0.35">
      <c r="A89" s="2"/>
      <c r="B89" s="7" t="s">
        <v>405</v>
      </c>
      <c r="C89" s="7" t="s">
        <v>406</v>
      </c>
      <c r="D89" s="7"/>
      <c r="E89" s="7" t="s">
        <v>405</v>
      </c>
      <c r="F89" s="7"/>
      <c r="G89" s="2" t="str">
        <f>_xlfn.XLOOKUP(L_CI[[#This Row],[MIS code]],L_Mis[MIS code],L_Mis[MIS name])</f>
        <v>CP thuê ngoài DV chợ cuối tuần</v>
      </c>
      <c r="H89" s="7"/>
      <c r="I89" s="2"/>
      <c r="J89" s="4">
        <v>0</v>
      </c>
      <c r="K89" s="4">
        <v>0</v>
      </c>
      <c r="L89" s="4" t="str">
        <v>CP0083</v>
      </c>
      <c r="M89" s="4" t="str">
        <v>CP thuê ngoài DV chợ cuối tuần</v>
      </c>
      <c r="N89" s="4" t="str">
        <v>-</v>
      </c>
      <c r="O89" s="2"/>
      <c r="P89" s="4" t="str">
        <v>CP thuê ngoài DV chợ cuối tuần</v>
      </c>
    </row>
    <row r="90" spans="1:16" x14ac:dyDescent="0.35">
      <c r="A90" s="2"/>
      <c r="B90" s="7" t="s">
        <v>407</v>
      </c>
      <c r="C90" s="7" t="s">
        <v>408</v>
      </c>
      <c r="D90" s="7"/>
      <c r="E90" s="7" t="s">
        <v>407</v>
      </c>
      <c r="F90" s="7"/>
      <c r="G90" s="2" t="str">
        <f>_xlfn.XLOOKUP(L_CI[[#This Row],[MIS code]],L_Mis[MIS code],L_Mis[MIS name])</f>
        <v>CP thuê ngoài DV vệ sinh</v>
      </c>
      <c r="H90" s="7"/>
      <c r="I90" s="2"/>
      <c r="J90" s="4">
        <v>0</v>
      </c>
      <c r="K90" s="4">
        <v>0</v>
      </c>
      <c r="L90" s="4" t="str">
        <v>CP0084</v>
      </c>
      <c r="M90" s="4" t="str">
        <v>CP thuê ngoài DV vệ sinh</v>
      </c>
      <c r="N90" s="4" t="str">
        <v>-</v>
      </c>
      <c r="O90" s="2"/>
      <c r="P90" s="4" t="str">
        <v>CP thuê ngoài DV vệ sinh</v>
      </c>
    </row>
    <row r="91" spans="1:16" x14ac:dyDescent="0.35">
      <c r="A91" s="2"/>
      <c r="B91" s="7" t="s">
        <v>409</v>
      </c>
      <c r="C91" s="7" t="s">
        <v>410</v>
      </c>
      <c r="D91" s="7"/>
      <c r="E91" s="7" t="s">
        <v>409</v>
      </c>
      <c r="F91" s="7"/>
      <c r="G91" s="2" t="str">
        <f>_xlfn.XLOOKUP(L_CI[[#This Row],[MIS code]],L_Mis[MIS code],L_Mis[MIS name])</f>
        <v>CP thuê ngoài GV dạy bơi</v>
      </c>
      <c r="H91" s="7"/>
      <c r="I91" s="2"/>
      <c r="J91" s="4">
        <v>0</v>
      </c>
      <c r="K91" s="4">
        <v>0</v>
      </c>
      <c r="L91" s="4" t="str">
        <v>CP0085</v>
      </c>
      <c r="M91" s="4" t="str">
        <v>CP thuê ngoài GV dạy bơi</v>
      </c>
      <c r="N91" s="4" t="str">
        <v>-</v>
      </c>
      <c r="O91" s="2"/>
      <c r="P91" s="4" t="str">
        <v>CP thuê ngoài GV dạy bơi</v>
      </c>
    </row>
    <row r="92" spans="1:16" x14ac:dyDescent="0.35">
      <c r="A92" s="2"/>
      <c r="B92" s="7" t="s">
        <v>411</v>
      </c>
      <c r="C92" s="7" t="s">
        <v>412</v>
      </c>
      <c r="D92" s="7"/>
      <c r="E92" s="7" t="s">
        <v>411</v>
      </c>
      <c r="F92" s="7"/>
      <c r="G92" s="2" t="str">
        <f>_xlfn.XLOOKUP(L_CI[[#This Row],[MIS code]],L_Mis[MIS code],L_Mis[MIS name])</f>
        <v>CP thuê ngoài giáo viên PT</v>
      </c>
      <c r="H92" s="7"/>
      <c r="I92" s="2"/>
      <c r="J92" s="4">
        <v>0</v>
      </c>
      <c r="K92" s="4">
        <v>0</v>
      </c>
      <c r="L92" s="4" t="str">
        <v>CP0086</v>
      </c>
      <c r="M92" s="4" t="str">
        <v>CP thuê ngoài giáo viên PT</v>
      </c>
      <c r="N92" s="4" t="str">
        <v>-</v>
      </c>
      <c r="O92" s="2"/>
      <c r="P92" s="4" t="str">
        <v>CP thuê ngoài giáo viên PT</v>
      </c>
    </row>
    <row r="93" spans="1:16" x14ac:dyDescent="0.35">
      <c r="A93" s="2"/>
      <c r="B93" s="7" t="s">
        <v>413</v>
      </c>
      <c r="C93" s="7" t="s">
        <v>414</v>
      </c>
      <c r="D93" s="7"/>
      <c r="E93" s="7" t="s">
        <v>413</v>
      </c>
      <c r="F93" s="7"/>
      <c r="G93" s="2" t="str">
        <f>_xlfn.XLOOKUP(L_CI[[#This Row],[MIS code]],L_Mis[MIS code],L_Mis[MIS name])</f>
        <v>Chi phí thuê tài sản</v>
      </c>
      <c r="H93" s="7"/>
      <c r="I93" s="2"/>
      <c r="J93" s="4">
        <v>0</v>
      </c>
      <c r="K93" s="4">
        <v>0</v>
      </c>
      <c r="L93" s="4" t="str">
        <v>CP0087</v>
      </c>
      <c r="M93" s="4" t="str">
        <v>Chi phí thuê tài sản</v>
      </c>
      <c r="N93" s="4" t="str">
        <v>-</v>
      </c>
      <c r="O93" s="2"/>
      <c r="P93" s="4" t="str">
        <v>Chi phí thuê tài sản</v>
      </c>
    </row>
    <row r="94" spans="1:16" x14ac:dyDescent="0.35">
      <c r="A94" s="2"/>
      <c r="B94" s="7" t="s">
        <v>415</v>
      </c>
      <c r="C94" s="7" t="s">
        <v>416</v>
      </c>
      <c r="D94" s="7"/>
      <c r="E94" s="7" t="s">
        <v>415</v>
      </c>
      <c r="F94" s="7"/>
      <c r="G94" s="2" t="str">
        <f>_xlfn.XLOOKUP(L_CI[[#This Row],[MIS code]],L_Mis[MIS code],L_Mis[MIS name])</f>
        <v>Chi phí tiền điện</v>
      </c>
      <c r="H94" s="7"/>
      <c r="I94" s="2"/>
      <c r="J94" s="4">
        <v>0</v>
      </c>
      <c r="K94" s="4">
        <v>0</v>
      </c>
      <c r="L94" s="4" t="str">
        <v>CP0088</v>
      </c>
      <c r="M94" s="4" t="str">
        <v>Chi phí tiền điện</v>
      </c>
      <c r="N94" s="4" t="str">
        <v>-</v>
      </c>
      <c r="O94" s="2"/>
      <c r="P94" s="4" t="str">
        <v>Chi phí tiền điện</v>
      </c>
    </row>
    <row r="95" spans="1:16" x14ac:dyDescent="0.35">
      <c r="A95" s="2"/>
      <c r="B95" s="7" t="s">
        <v>417</v>
      </c>
      <c r="C95" s="7" t="s">
        <v>418</v>
      </c>
      <c r="D95" s="7"/>
      <c r="E95" s="7" t="s">
        <v>417</v>
      </c>
      <c r="F95" s="7"/>
      <c r="G95" s="2" t="str">
        <f>_xlfn.XLOOKUP(L_CI[[#This Row],[MIS code]],L_Mis[MIS code],L_Mis[MIS name])</f>
        <v>Chi phí tiền nước</v>
      </c>
      <c r="H95" s="7"/>
      <c r="I95" s="2"/>
      <c r="J95" s="4">
        <v>0</v>
      </c>
      <c r="K95" s="4">
        <v>0</v>
      </c>
      <c r="L95" s="4" t="str">
        <v>CP0089</v>
      </c>
      <c r="M95" s="4" t="str">
        <v>Chi phí tiền nước</v>
      </c>
      <c r="N95" s="4" t="str">
        <v>-</v>
      </c>
      <c r="O95" s="2"/>
      <c r="P95" s="4" t="str">
        <v>Chi phí tiền nước</v>
      </c>
    </row>
    <row r="96" spans="1:16" x14ac:dyDescent="0.35">
      <c r="A96" s="2"/>
      <c r="B96" s="7" t="s">
        <v>419</v>
      </c>
      <c r="C96" s="7" t="s">
        <v>420</v>
      </c>
      <c r="D96" s="7"/>
      <c r="E96" s="7" t="s">
        <v>419</v>
      </c>
      <c r="F96" s="7"/>
      <c r="G96" s="2" t="str">
        <f>_xlfn.XLOOKUP(L_CI[[#This Row],[MIS code]],L_Mis[MIS code],L_Mis[MIS name])</f>
        <v>Chi phí tiền nước uống</v>
      </c>
      <c r="H96" s="7"/>
      <c r="I96" s="2"/>
      <c r="J96" s="4">
        <v>0</v>
      </c>
      <c r="K96" s="4">
        <v>0</v>
      </c>
      <c r="L96" s="4" t="str">
        <v>CP0090</v>
      </c>
      <c r="M96" s="4" t="str">
        <v>Chi phí tiền nước uống</v>
      </c>
      <c r="N96" s="4" t="str">
        <v>-</v>
      </c>
      <c r="O96" s="2"/>
      <c r="P96" s="4" t="str">
        <v>Chi phí tiền nước uống</v>
      </c>
    </row>
    <row r="97" spans="1:16" x14ac:dyDescent="0.35">
      <c r="A97" s="2"/>
      <c r="B97" s="7" t="s">
        <v>421</v>
      </c>
      <c r="C97" s="7" t="s">
        <v>422</v>
      </c>
      <c r="D97" s="7"/>
      <c r="E97" s="7" t="s">
        <v>421</v>
      </c>
      <c r="F97" s="7"/>
      <c r="G97" s="2" t="str">
        <f>_xlfn.XLOOKUP(L_CI[[#This Row],[MIS code]],L_Mis[MIS code],L_Mis[MIS name])</f>
        <v>Chi phí vận chuyển</v>
      </c>
      <c r="H97" s="7"/>
      <c r="I97" s="2"/>
      <c r="J97" s="4">
        <v>0</v>
      </c>
      <c r="K97" s="4">
        <v>0</v>
      </c>
      <c r="L97" s="4" t="str">
        <v>CP0091</v>
      </c>
      <c r="M97" s="4" t="str">
        <v>Chi phí vận chuyển</v>
      </c>
      <c r="N97" s="4" t="str">
        <v>-</v>
      </c>
      <c r="O97" s="2"/>
      <c r="P97" s="4" t="str">
        <v>Chi phí vận chuyển</v>
      </c>
    </row>
    <row r="98" spans="1:16" x14ac:dyDescent="0.35">
      <c r="A98" s="2"/>
      <c r="B98" s="7" t="s">
        <v>423</v>
      </c>
      <c r="C98" s="7" t="s">
        <v>424</v>
      </c>
      <c r="D98" s="7"/>
      <c r="E98" s="7" t="s">
        <v>423</v>
      </c>
      <c r="F98" s="7"/>
      <c r="G98" s="2" t="str">
        <f>_xlfn.XLOOKUP(L_CI[[#This Row],[MIS code]],L_Mis[MIS code],L_Mis[MIS name])</f>
        <v>Chi phí vận hành khác</v>
      </c>
      <c r="H98" s="7"/>
      <c r="I98" s="2"/>
      <c r="J98" s="4">
        <v>0</v>
      </c>
      <c r="K98" s="4">
        <v>0</v>
      </c>
      <c r="L98" s="4" t="str">
        <v>CP0092</v>
      </c>
      <c r="M98" s="4" t="str">
        <v>Chi phí vận hành khác</v>
      </c>
      <c r="N98" s="4" t="str">
        <v>-</v>
      </c>
      <c r="O98" s="2"/>
      <c r="P98" s="4" t="str">
        <v>Chi phí vận hành khác</v>
      </c>
    </row>
    <row r="99" spans="1:16" x14ac:dyDescent="0.35">
      <c r="A99" s="2"/>
      <c r="B99" s="7" t="s">
        <v>425</v>
      </c>
      <c r="C99" s="7" t="s">
        <v>426</v>
      </c>
      <c r="D99" s="7"/>
      <c r="E99" s="7" t="s">
        <v>425</v>
      </c>
      <c r="F99" s="7"/>
      <c r="G99" s="2" t="str">
        <f>_xlfn.XLOOKUP(L_CI[[#This Row],[MIS code]],L_Mis[MIS code],L_Mis[MIS name])</f>
        <v>CP vận hành máy PĐiện dự phòng</v>
      </c>
      <c r="H99" s="7"/>
      <c r="I99" s="2"/>
      <c r="J99" s="4">
        <v>0</v>
      </c>
      <c r="K99" s="4">
        <v>0</v>
      </c>
      <c r="L99" s="4" t="str">
        <v>CP0093</v>
      </c>
      <c r="M99" s="4" t="str">
        <v>CP vận hành máy PĐiện dự phòng</v>
      </c>
      <c r="N99" s="4" t="str">
        <v>-</v>
      </c>
      <c r="O99" s="2"/>
      <c r="P99" s="4" t="str">
        <v>CP vận hành máy PĐiện dự phòng</v>
      </c>
    </row>
    <row r="100" spans="1:16" x14ac:dyDescent="0.35">
      <c r="A100" s="2"/>
      <c r="B100" s="7" t="s">
        <v>427</v>
      </c>
      <c r="C100" s="7" t="s">
        <v>428</v>
      </c>
      <c r="D100" s="7"/>
      <c r="E100" s="7" t="s">
        <v>427</v>
      </c>
      <c r="F100" s="7"/>
      <c r="G100" s="2" t="str">
        <f>_xlfn.XLOOKUP(L_CI[[#This Row],[MIS code]],L_Mis[MIS code],L_Mis[MIS name])</f>
        <v>Chi phí vận hành trạm biến áp</v>
      </c>
      <c r="H100" s="7"/>
      <c r="I100" s="2"/>
      <c r="J100" s="4">
        <v>0</v>
      </c>
      <c r="K100" s="4">
        <v>0</v>
      </c>
      <c r="L100" s="4" t="str">
        <v>CP0094</v>
      </c>
      <c r="M100" s="4" t="str">
        <v>Chi phí vận hành trạm biến áp</v>
      </c>
      <c r="N100" s="4" t="str">
        <v>-</v>
      </c>
      <c r="O100" s="2"/>
      <c r="P100" s="4" t="str">
        <v>Chi phí vận hành trạm biến áp</v>
      </c>
    </row>
    <row r="101" spans="1:16" x14ac:dyDescent="0.35">
      <c r="A101" s="2"/>
      <c r="B101" s="7" t="s">
        <v>429</v>
      </c>
      <c r="C101" s="7" t="s">
        <v>430</v>
      </c>
      <c r="D101" s="7"/>
      <c r="E101" s="7" t="s">
        <v>429</v>
      </c>
      <c r="F101" s="7"/>
      <c r="G101" s="2" t="str">
        <f>_xlfn.XLOOKUP(L_CI[[#This Row],[MIS code]],L_Mis[MIS code],L_Mis[MIS name])</f>
        <v>Chi phí vật tư, vật liệu</v>
      </c>
      <c r="H101" s="7"/>
      <c r="I101" s="2"/>
      <c r="J101" s="4">
        <v>0</v>
      </c>
      <c r="K101" s="4">
        <v>0</v>
      </c>
      <c r="L101" s="4" t="str">
        <v>CP0095</v>
      </c>
      <c r="M101" s="4" t="str">
        <v>Chi phí vật tư, vật liệu</v>
      </c>
      <c r="N101" s="4" t="str">
        <v>-</v>
      </c>
      <c r="O101" s="2"/>
      <c r="P101" s="4" t="str">
        <v>Chi phí vật tư, vật liệu</v>
      </c>
    </row>
    <row r="102" spans="1:16" x14ac:dyDescent="0.35">
      <c r="A102" s="2"/>
      <c r="B102" s="7" t="s">
        <v>431</v>
      </c>
      <c r="C102" s="7" t="s">
        <v>432</v>
      </c>
      <c r="D102" s="7"/>
      <c r="E102" s="7" t="s">
        <v>431</v>
      </c>
      <c r="F102" s="7"/>
      <c r="G102" s="2" t="str">
        <f>_xlfn.XLOOKUP(L_CI[[#This Row],[MIS code]],L_Mis[MIS code],L_Mis[MIS name])</f>
        <v>Chi phí vệ sinh mái chung cư</v>
      </c>
      <c r="H102" s="7"/>
      <c r="I102" s="2"/>
      <c r="J102" s="4">
        <v>0</v>
      </c>
      <c r="K102" s="4">
        <v>0</v>
      </c>
      <c r="L102" s="4" t="str">
        <v>CP0096</v>
      </c>
      <c r="M102" s="4" t="str">
        <v>Chi phí vệ sinh mái chung cư</v>
      </c>
      <c r="N102" s="4" t="str">
        <v>-</v>
      </c>
      <c r="O102" s="2"/>
      <c r="P102" s="4" t="str">
        <v>Chi phí vệ sinh mái chung cư</v>
      </c>
    </row>
    <row r="103" spans="1:16" x14ac:dyDescent="0.35">
      <c r="A103" s="2"/>
      <c r="B103" s="7" t="s">
        <v>433</v>
      </c>
      <c r="C103" s="7" t="s">
        <v>434</v>
      </c>
      <c r="D103" s="7"/>
      <c r="E103" s="7" t="s">
        <v>433</v>
      </c>
      <c r="F103" s="7"/>
      <c r="G103" s="2" t="str">
        <f>_xlfn.XLOOKUP(L_CI[[#This Row],[MIS code]],L_Mis[MIS code],L_Mis[MIS name])</f>
        <v>Chi phí Wifi 4G</v>
      </c>
      <c r="H103" s="7"/>
      <c r="I103" s="2"/>
      <c r="J103" s="4">
        <v>0</v>
      </c>
      <c r="K103" s="4">
        <v>0</v>
      </c>
      <c r="L103" s="4" t="str">
        <v>CP0097</v>
      </c>
      <c r="M103" s="4" t="str">
        <v>Chi phí Wifi 4G</v>
      </c>
      <c r="N103" s="4" t="str">
        <v>-</v>
      </c>
      <c r="O103" s="2"/>
      <c r="P103" s="4" t="str">
        <v>Chi phí Wifi 4G</v>
      </c>
    </row>
    <row r="104" spans="1:16" x14ac:dyDescent="0.35">
      <c r="A104" s="2"/>
      <c r="B104" s="7" t="s">
        <v>435</v>
      </c>
      <c r="C104" s="7" t="s">
        <v>436</v>
      </c>
      <c r="D104" s="7"/>
      <c r="E104" s="7" t="s">
        <v>435</v>
      </c>
      <c r="F104" s="7"/>
      <c r="G104" s="2" t="str">
        <f>_xlfn.XLOOKUP(L_CI[[#This Row],[MIS code]],L_Mis[MIS code],L_Mis[MIS name])</f>
        <v>Chi phí xăng xe</v>
      </c>
      <c r="H104" s="7"/>
      <c r="I104" s="2"/>
      <c r="J104" s="4">
        <v>0</v>
      </c>
      <c r="K104" s="4">
        <v>0</v>
      </c>
      <c r="L104" s="4" t="str">
        <v>CP0098</v>
      </c>
      <c r="M104" s="4" t="str">
        <v>Chi phí xăng xe</v>
      </c>
      <c r="N104" s="4" t="str">
        <v>-</v>
      </c>
      <c r="O104" s="2"/>
      <c r="P104" s="4" t="str">
        <v>Chi phí xăng xe</v>
      </c>
    </row>
    <row r="105" spans="1:16" x14ac:dyDescent="0.35">
      <c r="A105" s="2"/>
      <c r="B105" s="7" t="s">
        <v>437</v>
      </c>
      <c r="C105" s="7" t="s">
        <v>438</v>
      </c>
      <c r="D105" s="7"/>
      <c r="E105" s="7" t="s">
        <v>437</v>
      </c>
      <c r="F105" s="7"/>
      <c r="G105" s="2" t="str">
        <f>_xlfn.XLOOKUP(L_CI[[#This Row],[MIS code]],L_Mis[MIS code],L_Mis[MIS name])</f>
        <v>Chi phí xử lý chất thải</v>
      </c>
      <c r="H105" s="7"/>
      <c r="I105" s="2"/>
      <c r="J105" s="4">
        <v>0</v>
      </c>
      <c r="K105" s="4">
        <v>0</v>
      </c>
      <c r="L105" s="4" t="str">
        <v>CP0099</v>
      </c>
      <c r="M105" s="4" t="str">
        <v>Chi phí xử lý chất thải</v>
      </c>
      <c r="N105" s="4" t="str">
        <v>-</v>
      </c>
      <c r="O105" s="2"/>
      <c r="P105" s="4" t="str">
        <v>Chi phí xử lý chất thải</v>
      </c>
    </row>
    <row r="106" spans="1:16" x14ac:dyDescent="0.35">
      <c r="A106" s="2"/>
      <c r="B106" s="7" t="s">
        <v>439</v>
      </c>
      <c r="C106" s="7" t="s">
        <v>440</v>
      </c>
      <c r="D106" s="7"/>
      <c r="E106" s="7" t="s">
        <v>439</v>
      </c>
      <c r="F106" s="7"/>
      <c r="G106" s="2" t="str">
        <f>_xlfn.XLOOKUP(L_CI[[#This Row],[MIS code]],L_Mis[MIS code],L_Mis[MIS name])</f>
        <v>Chi phí y tế bể bơi</v>
      </c>
      <c r="H106" s="7"/>
      <c r="I106" s="2"/>
      <c r="J106" s="4">
        <v>0</v>
      </c>
      <c r="K106" s="4">
        <v>0</v>
      </c>
      <c r="L106" s="4" t="str">
        <v>CP0100</v>
      </c>
      <c r="M106" s="4" t="str">
        <v>Chi phí y tế bể bơi</v>
      </c>
      <c r="N106" s="4" t="str">
        <v>-</v>
      </c>
      <c r="O106" s="2"/>
      <c r="P106" s="4" t="str">
        <v>Chi phí y tế bể bơi</v>
      </c>
    </row>
    <row r="107" spans="1:16" x14ac:dyDescent="0.35">
      <c r="A107" s="2"/>
      <c r="B107" s="7" t="s">
        <v>441</v>
      </c>
      <c r="C107" s="7" t="s">
        <v>442</v>
      </c>
      <c r="D107" s="7"/>
      <c r="E107" s="7" t="s">
        <v>441</v>
      </c>
      <c r="F107" s="7"/>
      <c r="G107" s="2" t="str">
        <f>_xlfn.XLOOKUP(L_CI[[#This Row],[MIS code]],L_Mis[MIS code],L_Mis[MIS name])</f>
        <v>Công tác phí</v>
      </c>
      <c r="H107" s="7"/>
      <c r="I107" s="2"/>
      <c r="J107" s="4">
        <v>0</v>
      </c>
      <c r="K107" s="4">
        <v>0</v>
      </c>
      <c r="L107" s="4" t="str">
        <v>CP0101</v>
      </c>
      <c r="M107" s="4" t="str">
        <v>Công tác phí</v>
      </c>
      <c r="N107" s="4" t="str">
        <v>-</v>
      </c>
      <c r="O107" s="2"/>
      <c r="P107" s="4" t="str">
        <v>Công tác phí</v>
      </c>
    </row>
    <row r="108" spans="1:16" x14ac:dyDescent="0.35">
      <c r="A108" s="2"/>
      <c r="B108" s="7" t="s">
        <v>443</v>
      </c>
      <c r="C108" s="7" t="s">
        <v>444</v>
      </c>
      <c r="D108" s="7"/>
      <c r="E108" s="7" t="s">
        <v>443</v>
      </c>
      <c r="F108" s="7"/>
      <c r="G108" s="2" t="str">
        <f>_xlfn.XLOOKUP(L_CI[[#This Row],[MIS code]],L_Mis[MIS code],L_Mis[MIS name])</f>
        <v>Chi phí hóa chất nhà máy nước</v>
      </c>
      <c r="H108" s="7"/>
      <c r="I108" s="2"/>
      <c r="J108" s="4">
        <v>0</v>
      </c>
      <c r="K108" s="4">
        <v>0</v>
      </c>
      <c r="L108" s="4" t="str">
        <v>CP0102</v>
      </c>
      <c r="M108" s="4" t="str">
        <v>Chi phí hóa chất nhà máy nước</v>
      </c>
      <c r="N108" s="4" t="str">
        <v>-</v>
      </c>
      <c r="O108" s="2"/>
      <c r="P108" s="4" t="str">
        <v>Chi phí hóa chất nhà máy nước</v>
      </c>
    </row>
    <row r="109" spans="1:16" x14ac:dyDescent="0.35">
      <c r="A109" s="2"/>
      <c r="B109" s="7" t="s">
        <v>445</v>
      </c>
      <c r="C109" s="7" t="s">
        <v>446</v>
      </c>
      <c r="D109" s="7"/>
      <c r="E109" s="7" t="s">
        <v>445</v>
      </c>
      <c r="F109" s="7"/>
      <c r="G109" s="2" t="str">
        <f>_xlfn.XLOOKUP(L_CI[[#This Row],[MIS code]],L_Mis[MIS code],L_Mis[MIS name])</f>
        <v>Chi phí hoa tươi</v>
      </c>
      <c r="H109" s="7"/>
      <c r="I109" s="2"/>
      <c r="J109" s="4">
        <v>0</v>
      </c>
      <c r="K109" s="4">
        <v>0</v>
      </c>
      <c r="L109" s="4" t="str">
        <v>CP0103</v>
      </c>
      <c r="M109" s="4" t="str">
        <v>Chi phí hoa tươi</v>
      </c>
      <c r="N109" s="4" t="str">
        <v>-</v>
      </c>
      <c r="O109" s="2"/>
      <c r="P109" s="4" t="str">
        <v>Chi phí hoa tươi</v>
      </c>
    </row>
    <row r="110" spans="1:16" x14ac:dyDescent="0.35">
      <c r="A110" s="2"/>
      <c r="B110" s="7" t="s">
        <v>447</v>
      </c>
      <c r="C110" s="7" t="s">
        <v>448</v>
      </c>
      <c r="D110" s="7"/>
      <c r="E110" s="7" t="s">
        <v>447</v>
      </c>
      <c r="F110" s="7"/>
      <c r="G110" s="2" t="str">
        <f>_xlfn.XLOOKUP(L_CI[[#This Row],[MIS code]],L_Mis[MIS code],L_Mis[MIS name])</f>
        <v>CP Khấu hao TSCĐ</v>
      </c>
      <c r="H110" s="7"/>
      <c r="I110" s="2"/>
      <c r="J110" s="4">
        <v>0</v>
      </c>
      <c r="K110" s="4">
        <v>0</v>
      </c>
      <c r="L110" s="4" t="str">
        <v>CP0104</v>
      </c>
      <c r="M110" s="4" t="str">
        <v>CP Khấu hao TSCĐ</v>
      </c>
      <c r="N110" s="4" t="str">
        <v>-</v>
      </c>
      <c r="O110" s="2"/>
      <c r="P110" s="4" t="str">
        <v>CP Khấu hao TSCĐ</v>
      </c>
    </row>
    <row r="111" spans="1:16" x14ac:dyDescent="0.35">
      <c r="A111" s="2"/>
      <c r="B111" s="7" t="s">
        <v>449</v>
      </c>
      <c r="C111" s="7" t="s">
        <v>450</v>
      </c>
      <c r="D111" s="7"/>
      <c r="E111" s="7" t="s">
        <v>449</v>
      </c>
      <c r="F111" s="7"/>
      <c r="G111" s="2" t="str">
        <f>_xlfn.XLOOKUP(L_CI[[#This Row],[MIS code]],L_Mis[MIS code],L_Mis[MIS name])</f>
        <v>Chi phí kiểm định thang máy</v>
      </c>
      <c r="H111" s="7"/>
      <c r="I111" s="2"/>
      <c r="J111" s="4">
        <v>0</v>
      </c>
      <c r="K111" s="4">
        <v>0</v>
      </c>
      <c r="L111" s="4" t="str">
        <v>CP0105</v>
      </c>
      <c r="M111" s="4" t="str">
        <v>Chi phí kiểm định thang máy</v>
      </c>
      <c r="N111" s="4" t="str">
        <v>-</v>
      </c>
      <c r="O111" s="2"/>
      <c r="P111" s="4" t="str">
        <v>Chi phí kiểm định thang máy</v>
      </c>
    </row>
    <row r="112" spans="1:16" x14ac:dyDescent="0.35">
      <c r="A112" s="2"/>
      <c r="B112" s="7" t="s">
        <v>451</v>
      </c>
      <c r="C112" s="7" t="s">
        <v>452</v>
      </c>
      <c r="D112" s="7"/>
      <c r="E112" s="7" t="s">
        <v>451</v>
      </c>
      <c r="F112" s="7"/>
      <c r="G112" s="2" t="str">
        <f>_xlfn.XLOOKUP(L_CI[[#This Row],[MIS code]],L_Mis[MIS code],L_Mis[MIS name])</f>
        <v>Phí loại trừ</v>
      </c>
      <c r="H112" s="7"/>
      <c r="I112" s="2"/>
      <c r="J112" s="4">
        <v>0</v>
      </c>
      <c r="K112" s="4">
        <v>0</v>
      </c>
      <c r="L112" s="4" t="str">
        <v>CP0106</v>
      </c>
      <c r="M112" s="4" t="str">
        <v>Phí loại trừ</v>
      </c>
      <c r="N112" s="4" t="str">
        <v>-</v>
      </c>
      <c r="O112" s="2"/>
      <c r="P112" s="4" t="str">
        <v>Phí loại trừ</v>
      </c>
    </row>
    <row r="113" spans="1:16" x14ac:dyDescent="0.35">
      <c r="A113" s="2"/>
      <c r="B113" s="7" t="s">
        <v>453</v>
      </c>
      <c r="C113" s="7" t="s">
        <v>454</v>
      </c>
      <c r="D113" s="7"/>
      <c r="E113" s="7" t="s">
        <v>453</v>
      </c>
      <c r="F113" s="7"/>
      <c r="G113" s="2" t="str">
        <f>_xlfn.XLOOKUP(L_CI[[#This Row],[MIS code]],L_Mis[MIS code],L_Mis[MIS name])</f>
        <v>CP thuê ngoài DV vận chuyển</v>
      </c>
      <c r="H113" s="7"/>
      <c r="I113" s="2"/>
      <c r="J113" s="4">
        <v>0</v>
      </c>
      <c r="K113" s="4">
        <v>0</v>
      </c>
      <c r="L113" s="4" t="str">
        <v>CP0107</v>
      </c>
      <c r="M113" s="4" t="str">
        <v>CP thuê ngoài DV vận chuyển</v>
      </c>
      <c r="N113" s="4" t="str">
        <v>-</v>
      </c>
      <c r="O113" s="2"/>
      <c r="P113" s="4" t="str">
        <v>CP thuê ngoài DV vận chuyển</v>
      </c>
    </row>
    <row r="114" spans="1:16" x14ac:dyDescent="0.35">
      <c r="A114" s="2"/>
      <c r="B114" s="7" t="s">
        <v>455</v>
      </c>
      <c r="C114" s="7" t="s">
        <v>456</v>
      </c>
      <c r="D114" s="7"/>
      <c r="E114" s="7" t="s">
        <v>455</v>
      </c>
      <c r="F114" s="7"/>
      <c r="G114" s="2" t="str">
        <f>_xlfn.XLOOKUP(L_CI[[#This Row],[MIS code]],L_Mis[MIS code],L_Mis[MIS name])</f>
        <v>CP thuê ngoài DV lắp đặt</v>
      </c>
      <c r="H114" s="7"/>
      <c r="I114" s="2"/>
      <c r="J114" s="4">
        <v>0</v>
      </c>
      <c r="K114" s="4">
        <v>0</v>
      </c>
      <c r="L114" s="4" t="str">
        <v>CP0108</v>
      </c>
      <c r="M114" s="4" t="str">
        <v>CP thuê ngoài DV lắp đặt</v>
      </c>
      <c r="N114" s="4" t="str">
        <v>-</v>
      </c>
      <c r="O114" s="2"/>
      <c r="P114" s="4" t="str">
        <v>CP thuê ngoài DV lắp đặt</v>
      </c>
    </row>
    <row r="115" spans="1:16" x14ac:dyDescent="0.35">
      <c r="A115" s="2"/>
      <c r="B115" s="7" t="s">
        <v>457</v>
      </c>
      <c r="C115" s="7" t="s">
        <v>458</v>
      </c>
      <c r="D115" s="7"/>
      <c r="E115" s="7" t="s">
        <v>457</v>
      </c>
      <c r="F115" s="7"/>
      <c r="G115" s="2" t="str">
        <f>_xlfn.XLOOKUP(L_CI[[#This Row],[MIS code]],L_Mis[MIS code],L_Mis[MIS name])</f>
        <v>Phí chuyển tiền - Onepay</v>
      </c>
      <c r="H115" s="7"/>
      <c r="I115" s="2"/>
      <c r="J115" s="4">
        <v>0</v>
      </c>
      <c r="K115" s="4">
        <v>0</v>
      </c>
      <c r="L115" s="4" t="str">
        <v>CP0109</v>
      </c>
      <c r="M115" s="4" t="str">
        <v>Phí chuyển tiền - Onepay</v>
      </c>
      <c r="N115" s="4" t="str">
        <v>-</v>
      </c>
      <c r="O115" s="2"/>
      <c r="P115" s="4" t="str">
        <v>Phí chuyển tiền - Onepay</v>
      </c>
    </row>
    <row r="116" spans="1:16" x14ac:dyDescent="0.35">
      <c r="A116" s="2"/>
      <c r="B116" s="7" t="s">
        <v>459</v>
      </c>
      <c r="C116" s="7" t="s">
        <v>460</v>
      </c>
      <c r="D116" s="7"/>
      <c r="E116" s="7" t="s">
        <v>459</v>
      </c>
      <c r="F116" s="7"/>
      <c r="G116" s="2" t="str">
        <f>_xlfn.XLOOKUP(L_CI[[#This Row],[MIS code]],L_Mis[MIS code],L_Mis[MIS name])</f>
        <v>CP bánh kẹo, hoa quả</v>
      </c>
      <c r="H116" s="7"/>
      <c r="I116" s="2"/>
      <c r="J116" s="4">
        <v>0</v>
      </c>
      <c r="K116" s="4">
        <v>0</v>
      </c>
      <c r="L116" s="4" t="str">
        <v>CP0110</v>
      </c>
      <c r="M116" s="4" t="str">
        <v>CP bánh kẹo, hoa quả</v>
      </c>
      <c r="N116" s="4" t="str">
        <v>-</v>
      </c>
      <c r="O116" s="2"/>
      <c r="P116" s="4" t="str">
        <v>CP bánh kẹo, hoa quả</v>
      </c>
    </row>
    <row r="117" spans="1:16" x14ac:dyDescent="0.35">
      <c r="A117" s="2"/>
      <c r="B117" s="7" t="s">
        <v>461</v>
      </c>
      <c r="C117" s="7" t="s">
        <v>462</v>
      </c>
      <c r="D117" s="7"/>
      <c r="E117" s="7" t="s">
        <v>461</v>
      </c>
      <c r="F117" s="7"/>
      <c r="G117" s="2" t="str">
        <f>_xlfn.XLOOKUP(L_CI[[#This Row],[MIS code]],L_Mis[MIS code],L_Mis[MIS name])</f>
        <v>CP vận hành BQT- RC</v>
      </c>
      <c r="H117" s="7"/>
      <c r="I117" s="2"/>
      <c r="J117" s="4">
        <v>0</v>
      </c>
      <c r="K117" s="4">
        <v>0</v>
      </c>
      <c r="L117" s="4" t="str">
        <v>CP0111</v>
      </c>
      <c r="M117" s="4" t="str">
        <v>CP vận hành BQT- RC</v>
      </c>
      <c r="N117" s="4" t="str">
        <v>-</v>
      </c>
      <c r="O117" s="2"/>
      <c r="P117" s="4" t="str">
        <v>CP vận hành BQT- RC</v>
      </c>
    </row>
    <row r="118" spans="1:16" x14ac:dyDescent="0.35">
      <c r="A118" s="2"/>
      <c r="B118" s="7" t="s">
        <v>463</v>
      </c>
      <c r="C118" s="7" t="s">
        <v>464</v>
      </c>
      <c r="D118" s="7"/>
      <c r="E118" s="7" t="s">
        <v>463</v>
      </c>
      <c r="F118" s="7"/>
      <c r="G118" s="2" t="str">
        <f>_xlfn.XLOOKUP(L_CI[[#This Row],[MIS code]],L_Mis[MIS code],L_Mis[MIS name])</f>
        <v>CP hút bể phốt</v>
      </c>
      <c r="H118" s="7"/>
      <c r="I118" s="2"/>
      <c r="J118" s="4">
        <v>0</v>
      </c>
      <c r="K118" s="4">
        <v>0</v>
      </c>
      <c r="L118" s="4" t="str">
        <v>CP0112</v>
      </c>
      <c r="M118" s="4" t="str">
        <v>CP hút bể phốt</v>
      </c>
      <c r="N118" s="4" t="str">
        <v>-</v>
      </c>
      <c r="O118" s="2"/>
      <c r="P118" s="4" t="str">
        <v>CP hút bể phốt</v>
      </c>
    </row>
    <row r="119" spans="1:16" x14ac:dyDescent="0.35">
      <c r="A119" s="2"/>
      <c r="B119" s="7" t="s">
        <v>465</v>
      </c>
      <c r="C119" s="7" t="s">
        <v>466</v>
      </c>
      <c r="D119" s="7"/>
      <c r="E119" s="7" t="s">
        <v>465</v>
      </c>
      <c r="F119" s="7"/>
      <c r="G119" s="2" t="str">
        <f>_xlfn.XLOOKUP(L_CI[[#This Row],[MIS code]],L_Mis[MIS code],L_Mis[MIS name])</f>
        <v>CP DV hóa đơn điện tử,PT,Vé xe</v>
      </c>
      <c r="H119" s="7"/>
      <c r="I119" s="2"/>
      <c r="J119" s="4">
        <v>0</v>
      </c>
      <c r="K119" s="4">
        <v>0</v>
      </c>
      <c r="L119" s="4" t="str">
        <v>CP0113</v>
      </c>
      <c r="M119" s="4" t="str">
        <v>CP DV hóa đơn điện tử,PT,Vé xe</v>
      </c>
      <c r="N119" s="4" t="str">
        <v>-</v>
      </c>
      <c r="O119" s="2"/>
      <c r="P119" s="4" t="str">
        <v>CP DV hóa đơn điện tử,PT,Vé xe</v>
      </c>
    </row>
    <row r="120" spans="1:16" x14ac:dyDescent="0.35">
      <c r="A120" s="2"/>
      <c r="B120" s="7" t="s">
        <v>467</v>
      </c>
      <c r="C120" s="7" t="s">
        <v>468</v>
      </c>
      <c r="D120" s="7"/>
      <c r="E120" s="7" t="s">
        <v>467</v>
      </c>
      <c r="F120" s="7"/>
      <c r="G120" s="2" t="str">
        <f>_xlfn.XLOOKUP(L_CI[[#This Row],[MIS code]],L_Mis[MIS code],L_Mis[MIS name])</f>
        <v>CP Thù lao Ban quản trị</v>
      </c>
      <c r="H120" s="7"/>
      <c r="I120" s="2"/>
      <c r="J120" s="4">
        <v>0</v>
      </c>
      <c r="K120" s="4">
        <v>0</v>
      </c>
      <c r="L120" s="4" t="str">
        <v>CP0114</v>
      </c>
      <c r="M120" s="4" t="str">
        <v>CP Thù lao Ban quản trị</v>
      </c>
      <c r="N120" s="4" t="str">
        <v>-</v>
      </c>
      <c r="O120" s="2"/>
      <c r="P120" s="4" t="str">
        <v>CP Thù lao Ban quản trị</v>
      </c>
    </row>
    <row r="121" spans="1:16" x14ac:dyDescent="0.35">
      <c r="A121" s="2"/>
      <c r="B121" s="7" t="s">
        <v>469</v>
      </c>
      <c r="C121" s="7" t="s">
        <v>470</v>
      </c>
      <c r="D121" s="7"/>
      <c r="E121" s="7" t="s">
        <v>469</v>
      </c>
      <c r="F121" s="7"/>
      <c r="G121" s="2" t="str">
        <f>_xlfn.XLOOKUP(L_CI[[#This Row],[MIS code]],L_Mis[MIS code],L_Mis[MIS name])</f>
        <v>Chi phí hoa hồng môi giới</v>
      </c>
      <c r="H121" s="7"/>
      <c r="I121" s="2"/>
      <c r="J121" s="4">
        <v>0</v>
      </c>
      <c r="K121" s="4">
        <v>0</v>
      </c>
      <c r="L121" s="4" t="str">
        <v>CP0115</v>
      </c>
      <c r="M121" s="4" t="str">
        <v>Chi phí hoa hồng môi giới</v>
      </c>
      <c r="N121" s="4" t="str">
        <v>-</v>
      </c>
      <c r="O121" s="2"/>
      <c r="P121" s="4" t="str">
        <v>Chi phí hoa hồng môi giới</v>
      </c>
    </row>
    <row r="122" spans="1:16" x14ac:dyDescent="0.35">
      <c r="A122" s="2"/>
      <c r="B122" s="7" t="s">
        <v>471</v>
      </c>
      <c r="C122" s="7" t="s">
        <v>472</v>
      </c>
      <c r="D122" s="7"/>
      <c r="E122" s="7" t="s">
        <v>471</v>
      </c>
      <c r="F122" s="7"/>
      <c r="G122" s="2" t="str">
        <f>_xlfn.XLOOKUP(L_CI[[#This Row],[MIS code]],L_Mis[MIS code],L_Mis[MIS name])</f>
        <v>CP quỹ Phòng chống thiên tai</v>
      </c>
      <c r="H122" s="7"/>
      <c r="I122" s="2"/>
      <c r="J122" s="4">
        <v>0</v>
      </c>
      <c r="K122" s="4">
        <v>0</v>
      </c>
      <c r="L122" s="4" t="str">
        <v>CP0116</v>
      </c>
      <c r="M122" s="4" t="str">
        <v>CP quỹ Phòng chống thiên tai</v>
      </c>
      <c r="N122" s="4" t="str">
        <v>-</v>
      </c>
      <c r="O122" s="2"/>
      <c r="P122" s="4" t="str">
        <v>CP quỹ Phòng chống thiên tai</v>
      </c>
    </row>
    <row r="123" spans="1:16" x14ac:dyDescent="0.35">
      <c r="A123" s="2"/>
      <c r="B123" s="7" t="s">
        <v>473</v>
      </c>
      <c r="C123" s="7" t="s">
        <v>474</v>
      </c>
      <c r="D123" s="7"/>
      <c r="E123" s="7" t="s">
        <v>473</v>
      </c>
      <c r="F123" s="7"/>
      <c r="G123" s="2" t="str">
        <f>_xlfn.XLOOKUP(L_CI[[#This Row],[MIS code]],L_Mis[MIS code],L_Mis[MIS name])</f>
        <v>Chi phí đăng kiểm xe bus</v>
      </c>
      <c r="H123" s="7"/>
      <c r="I123" s="2"/>
      <c r="J123" s="4">
        <v>0</v>
      </c>
      <c r="K123" s="4">
        <v>0</v>
      </c>
      <c r="L123" s="4" t="str">
        <v>CP0117</v>
      </c>
      <c r="M123" s="4" t="str">
        <v>Chi phí đăng kiểm xe bus</v>
      </c>
      <c r="N123" s="4" t="str">
        <v>-</v>
      </c>
      <c r="O123" s="2"/>
      <c r="P123" s="4" t="str">
        <v>Chi phí đăng kiểm xe bus</v>
      </c>
    </row>
    <row r="124" spans="1:16" x14ac:dyDescent="0.35">
      <c r="A124" s="2"/>
      <c r="B124" s="7" t="s">
        <v>475</v>
      </c>
      <c r="C124" s="7" t="s">
        <v>476</v>
      </c>
      <c r="D124" s="7"/>
      <c r="E124" s="7" t="s">
        <v>475</v>
      </c>
      <c r="F124" s="7"/>
      <c r="G124" s="2" t="str">
        <f>_xlfn.XLOOKUP(L_CI[[#This Row],[MIS code]],L_Mis[MIS code],L_Mis[MIS name])</f>
        <v>Chi phí phát triển cộng đồng</v>
      </c>
      <c r="H124" s="7"/>
      <c r="I124" s="2"/>
      <c r="J124" s="4">
        <v>0</v>
      </c>
      <c r="K124" s="4">
        <v>0</v>
      </c>
      <c r="L124" s="4" t="str">
        <v>CP0118</v>
      </c>
      <c r="M124" s="4" t="str">
        <v>Chi phí phát triển cộng đồng</v>
      </c>
      <c r="N124" s="4" t="str">
        <v>-</v>
      </c>
      <c r="O124" s="2"/>
      <c r="P124" s="4" t="str">
        <v>Chi phí phát triển cộng đồng</v>
      </c>
    </row>
    <row r="125" spans="1:16" x14ac:dyDescent="0.35">
      <c r="A125" s="2"/>
      <c r="B125" s="7" t="s">
        <v>477</v>
      </c>
      <c r="C125" s="7" t="s">
        <v>478</v>
      </c>
      <c r="D125" s="7"/>
      <c r="E125" s="7" t="s">
        <v>477</v>
      </c>
      <c r="F125" s="7"/>
      <c r="G125" s="2" t="str">
        <f>_xlfn.XLOOKUP(L_CI[[#This Row],[MIS code]],L_Mis[MIS code],L_Mis[MIS name])</f>
        <v>CP tổ chức hội nghị cư dân</v>
      </c>
      <c r="H125" s="7"/>
      <c r="I125" s="2"/>
      <c r="J125" s="4">
        <v>0</v>
      </c>
      <c r="K125" s="4">
        <v>0</v>
      </c>
      <c r="L125" s="4" t="str">
        <v>CP0119</v>
      </c>
      <c r="M125" s="4" t="str">
        <v>CP tổ chức hội nghị cư dân</v>
      </c>
      <c r="N125" s="4" t="str">
        <v>-</v>
      </c>
      <c r="O125" s="2"/>
      <c r="P125" s="4" t="str">
        <v>CP tổ chức hội nghị cư dân</v>
      </c>
    </row>
    <row r="126" spans="1:16" x14ac:dyDescent="0.35">
      <c r="A126" s="2"/>
      <c r="B126" s="7" t="s">
        <v>479</v>
      </c>
      <c r="C126" s="7" t="s">
        <v>480</v>
      </c>
      <c r="D126" s="7"/>
      <c r="E126" s="7" t="s">
        <v>479</v>
      </c>
      <c r="F126" s="7"/>
      <c r="G126" s="2" t="str">
        <f>_xlfn.XLOOKUP(L_CI[[#This Row],[MIS code]],L_Mis[MIS code],L_Mis[MIS name])</f>
        <v>CP HC-NS CĐT phân bổ cho Ecopm</v>
      </c>
      <c r="H126" s="7"/>
      <c r="I126" s="2"/>
      <c r="J126" s="4">
        <v>0</v>
      </c>
      <c r="K126" s="4">
        <v>0</v>
      </c>
      <c r="L126" s="4" t="str">
        <v>CP0120</v>
      </c>
      <c r="M126" s="4" t="str">
        <v>CP HC-NS CĐT phân bổ cho Ecopm</v>
      </c>
      <c r="N126" s="4" t="str">
        <v>-</v>
      </c>
      <c r="O126" s="2"/>
      <c r="P126" s="4" t="str">
        <v>CP HC-NS CĐT phân bổ cho Ecopm</v>
      </c>
    </row>
    <row r="127" spans="1:16" x14ac:dyDescent="0.35">
      <c r="A127" s="2"/>
      <c r="B127" s="7" t="s">
        <v>481</v>
      </c>
      <c r="C127" s="7" t="s">
        <v>482</v>
      </c>
      <c r="D127" s="7"/>
      <c r="E127" s="7" t="s">
        <v>481</v>
      </c>
      <c r="F127" s="7"/>
      <c r="G127" s="2" t="str">
        <f>_xlfn.XLOOKUP(L_CI[[#This Row],[MIS code]],L_Mis[MIS code],L_Mis[MIS name])</f>
        <v>CP quản lý vận hành dự án</v>
      </c>
      <c r="H127" s="7"/>
      <c r="I127" s="2"/>
      <c r="J127" s="4">
        <v>0</v>
      </c>
      <c r="K127" s="4">
        <v>0</v>
      </c>
      <c r="L127" s="4" t="str">
        <v>CP0121</v>
      </c>
      <c r="M127" s="4" t="str">
        <v>CP quản lý vận hành dự án</v>
      </c>
      <c r="N127" s="4" t="str">
        <v>-</v>
      </c>
      <c r="O127" s="2"/>
      <c r="P127" s="4" t="str">
        <v>CP quản lý vận hành dự án</v>
      </c>
    </row>
    <row r="128" spans="1:16" x14ac:dyDescent="0.35">
      <c r="A128" s="2"/>
      <c r="B128" s="7" t="s">
        <v>483</v>
      </c>
      <c r="C128" s="7" t="s">
        <v>484</v>
      </c>
      <c r="D128" s="7"/>
      <c r="E128" s="7" t="s">
        <v>483</v>
      </c>
      <c r="F128" s="7"/>
      <c r="G128" s="2" t="str">
        <f>_xlfn.XLOOKUP(L_CI[[#This Row],[MIS code]],L_Mis[MIS code],L_Mis[MIS name])</f>
        <v>CP trích từ quỹ kết dư các BQT</v>
      </c>
      <c r="H128" s="7"/>
      <c r="I128" s="2"/>
      <c r="J128" s="4">
        <v>0</v>
      </c>
      <c r="K128" s="4">
        <v>0</v>
      </c>
      <c r="L128" s="4" t="str">
        <v>CP0122</v>
      </c>
      <c r="M128" s="4" t="str">
        <v>CP trích từ quỹ kết dư các BQT</v>
      </c>
      <c r="N128" s="4" t="str">
        <v>-</v>
      </c>
      <c r="O128" s="2"/>
      <c r="P128" s="4" t="str">
        <v>CP trích từ quỹ kết dư các BQT</v>
      </c>
    </row>
    <row r="129" spans="1:16" x14ac:dyDescent="0.35">
      <c r="A129" s="2"/>
      <c r="B129" s="7" t="s">
        <v>485</v>
      </c>
      <c r="C129" s="7" t="s">
        <v>486</v>
      </c>
      <c r="D129" s="7"/>
      <c r="E129" s="7" t="s">
        <v>485</v>
      </c>
      <c r="F129" s="7"/>
      <c r="G129" s="2" t="str">
        <f>_xlfn.XLOOKUP(L_CI[[#This Row],[MIS code]],L_Mis[MIS code],L_Mis[MIS name])</f>
        <v>Chi phí phạt vi phạm về thuế</v>
      </c>
      <c r="H129" s="7"/>
      <c r="I129" s="2"/>
      <c r="J129" s="4">
        <v>0</v>
      </c>
      <c r="K129" s="4">
        <v>0</v>
      </c>
      <c r="L129" s="4" t="str">
        <v>CP0123</v>
      </c>
      <c r="M129" s="4" t="str">
        <v>Chi phí phạt vi phạm về thuế</v>
      </c>
      <c r="N129" s="4" t="str">
        <v>-</v>
      </c>
      <c r="O129" s="2"/>
      <c r="P129" s="4" t="str">
        <v>Chi phí phạt vi phạm về thuế</v>
      </c>
    </row>
    <row r="130" spans="1:16" x14ac:dyDescent="0.35">
      <c r="A130" s="2"/>
      <c r="B130" s="7" t="s">
        <v>487</v>
      </c>
      <c r="C130" s="7" t="s">
        <v>488</v>
      </c>
      <c r="D130" s="7"/>
      <c r="E130" s="7" t="s">
        <v>487</v>
      </c>
      <c r="F130" s="7"/>
      <c r="G130" s="2" t="str">
        <f>_xlfn.XLOOKUP(L_CI[[#This Row],[MIS code]],L_Mis[MIS code],L_Mis[MIS name])</f>
        <v>CP quan trắc phân tích MT</v>
      </c>
      <c r="H130" s="7"/>
      <c r="I130" s="2"/>
      <c r="J130" s="4">
        <v>0</v>
      </c>
      <c r="K130" s="4">
        <v>0</v>
      </c>
      <c r="L130" s="4" t="str">
        <v>CP0124</v>
      </c>
      <c r="M130" s="4" t="str">
        <v>CP quan trắc phân tích MT</v>
      </c>
      <c r="N130" s="4" t="str">
        <v>-</v>
      </c>
      <c r="O130" s="2"/>
      <c r="P130" s="4" t="str">
        <v>CP quan trắc phân tích MT</v>
      </c>
    </row>
    <row r="131" spans="1:16" x14ac:dyDescent="0.35">
      <c r="A131" s="2"/>
      <c r="B131" s="7" t="s">
        <v>489</v>
      </c>
      <c r="C131" s="7" t="s">
        <v>490</v>
      </c>
      <c r="D131" s="7"/>
      <c r="E131" s="7" t="s">
        <v>489</v>
      </c>
      <c r="F131" s="7"/>
      <c r="G131" s="2" t="str">
        <f>_xlfn.XLOOKUP(L_CI[[#This Row],[MIS code]],L_Mis[MIS code],L_Mis[MIS name])</f>
        <v>CP hỗ trợ giặt là và service</v>
      </c>
      <c r="H131" s="7"/>
      <c r="I131" s="2"/>
      <c r="J131" s="4">
        <v>0</v>
      </c>
      <c r="K131" s="4">
        <v>0</v>
      </c>
      <c r="L131" s="4" t="str">
        <v>CP0125</v>
      </c>
      <c r="M131" s="4" t="str">
        <v>CP hỗ trợ giặt là và service</v>
      </c>
      <c r="N131" s="4" t="str">
        <v>-</v>
      </c>
      <c r="O131" s="2"/>
      <c r="P131" s="4" t="str">
        <v>CP hỗ trợ giặt là và service</v>
      </c>
    </row>
    <row r="132" spans="1:16" x14ac:dyDescent="0.35">
      <c r="A132" s="2"/>
      <c r="B132" s="7" t="s">
        <v>491</v>
      </c>
      <c r="C132" s="7" t="s">
        <v>492</v>
      </c>
      <c r="D132" s="7"/>
      <c r="E132" s="7" t="s">
        <v>491</v>
      </c>
      <c r="F132" s="7"/>
      <c r="G132" s="2" t="str">
        <f>_xlfn.XLOOKUP(L_CI[[#This Row],[MIS code]],L_Mis[MIS code],L_Mis[MIS name])</f>
        <v>DT xe Bus</v>
      </c>
      <c r="H132" s="7"/>
      <c r="I132" s="2"/>
      <c r="J132" s="4">
        <v>0</v>
      </c>
      <c r="K132" s="4">
        <v>0</v>
      </c>
      <c r="L132" s="4" t="str">
        <v>DT0001</v>
      </c>
      <c r="M132" s="4" t="str">
        <v>DT xe Bus</v>
      </c>
      <c r="N132" s="4" t="str">
        <v>-</v>
      </c>
      <c r="O132" s="2"/>
      <c r="P132" s="4" t="str">
        <v>DT xe Bus</v>
      </c>
    </row>
    <row r="133" spans="1:16" x14ac:dyDescent="0.35">
      <c r="A133" s="2"/>
      <c r="B133" s="7" t="s">
        <v>493</v>
      </c>
      <c r="C133" s="7" t="s">
        <v>494</v>
      </c>
      <c r="D133" s="7"/>
      <c r="E133" s="7" t="s">
        <v>493</v>
      </c>
      <c r="F133" s="7"/>
      <c r="G133" s="2" t="str">
        <f>_xlfn.XLOOKUP(L_CI[[#This Row],[MIS code]],L_Mis[MIS code],L_Mis[MIS name])</f>
        <v>DT xe Bus/ Quảng cáo</v>
      </c>
      <c r="H133" s="7"/>
      <c r="I133" s="2"/>
      <c r="J133" s="4">
        <v>0</v>
      </c>
      <c r="K133" s="4">
        <v>0</v>
      </c>
      <c r="L133" s="4" t="str">
        <v>DT0002</v>
      </c>
      <c r="M133" s="4" t="str">
        <v>DT xe Bus/ Quảng cáo</v>
      </c>
      <c r="N133" s="4" t="str">
        <v>-</v>
      </c>
      <c r="O133" s="2"/>
      <c r="P133" s="4" t="str">
        <v>DT xe Bus/ Quảng cáo</v>
      </c>
    </row>
    <row r="134" spans="1:16" x14ac:dyDescent="0.35">
      <c r="A134" s="2"/>
      <c r="B134" s="7" t="s">
        <v>495</v>
      </c>
      <c r="C134" s="7" t="s">
        <v>496</v>
      </c>
      <c r="D134" s="7"/>
      <c r="E134" s="7" t="s">
        <v>495</v>
      </c>
      <c r="F134" s="7"/>
      <c r="G134" s="2" t="str">
        <f>_xlfn.XLOOKUP(L_CI[[#This Row],[MIS code]],L_Mis[MIS code],L_Mis[MIS name])</f>
        <v>DT xe Bus/ Thẻ tháng</v>
      </c>
      <c r="H134" s="7"/>
      <c r="I134" s="2"/>
      <c r="J134" s="4">
        <v>0</v>
      </c>
      <c r="K134" s="4">
        <v>0</v>
      </c>
      <c r="L134" s="4" t="str">
        <v>DT0003</v>
      </c>
      <c r="M134" s="4" t="str">
        <v>DT xe Bus/ Thẻ tháng</v>
      </c>
      <c r="N134" s="4" t="str">
        <v>-</v>
      </c>
      <c r="O134" s="2"/>
      <c r="P134" s="4" t="str">
        <v>DT xe Bus/ Thẻ tháng</v>
      </c>
    </row>
    <row r="135" spans="1:16" x14ac:dyDescent="0.35">
      <c r="A135" s="2"/>
      <c r="B135" s="7" t="s">
        <v>497</v>
      </c>
      <c r="C135" s="7" t="s">
        <v>498</v>
      </c>
      <c r="D135" s="7"/>
      <c r="E135" s="7" t="s">
        <v>497</v>
      </c>
      <c r="F135" s="7"/>
      <c r="G135" s="2" t="str">
        <f>_xlfn.XLOOKUP(L_CI[[#This Row],[MIS code]],L_Mis[MIS code],L_Mis[MIS name])</f>
        <v>DT xe Bus/ Vé lẻ</v>
      </c>
      <c r="H135" s="7"/>
      <c r="I135" s="2"/>
      <c r="J135" s="4">
        <v>0</v>
      </c>
      <c r="K135" s="4">
        <v>0</v>
      </c>
      <c r="L135" s="4" t="str">
        <v>DT0004</v>
      </c>
      <c r="M135" s="4" t="str">
        <v>DT xe Bus/ Vé lẻ</v>
      </c>
      <c r="N135" s="4" t="str">
        <v>-</v>
      </c>
      <c r="O135" s="2"/>
      <c r="P135" s="4" t="str">
        <v>DT xe Bus/ Vé lẻ</v>
      </c>
    </row>
    <row r="136" spans="1:16" x14ac:dyDescent="0.35">
      <c r="A136" s="2"/>
      <c r="B136" s="7" t="s">
        <v>499</v>
      </c>
      <c r="C136" s="7" t="s">
        <v>500</v>
      </c>
      <c r="D136" s="7"/>
      <c r="E136" s="7" t="s">
        <v>499</v>
      </c>
      <c r="F136" s="7"/>
      <c r="G136" s="2" t="str">
        <f>_xlfn.XLOOKUP(L_CI[[#This Row],[MIS code]],L_Mis[MIS code],L_Mis[MIS name])</f>
        <v>DT xe điện/ Vé lẻ</v>
      </c>
      <c r="H136" s="7"/>
      <c r="I136" s="2"/>
      <c r="J136" s="4">
        <v>0</v>
      </c>
      <c r="K136" s="4">
        <v>0</v>
      </c>
      <c r="L136" s="4" t="str">
        <v>DT0005</v>
      </c>
      <c r="M136" s="4" t="str">
        <v>DT xe điện/ Vé lẻ</v>
      </c>
      <c r="N136" s="4" t="str">
        <v>-</v>
      </c>
      <c r="O136" s="2"/>
      <c r="P136" s="4" t="str">
        <v>DT xe điện/ Vé lẻ</v>
      </c>
    </row>
    <row r="137" spans="1:16" x14ac:dyDescent="0.35">
      <c r="A137" s="2"/>
      <c r="B137" s="7" t="s">
        <v>501</v>
      </c>
      <c r="C137" s="7" t="s">
        <v>502</v>
      </c>
      <c r="D137" s="7"/>
      <c r="E137" s="7" t="s">
        <v>501</v>
      </c>
      <c r="F137" s="7"/>
      <c r="G137" s="2" t="str">
        <f>_xlfn.XLOOKUP(L_CI[[#This Row],[MIS code]],L_Mis[MIS code],L_Mis[MIS name])</f>
        <v>Thu nhập khác</v>
      </c>
      <c r="H137" s="7"/>
      <c r="I137" s="2"/>
      <c r="J137" s="4">
        <v>0</v>
      </c>
      <c r="K137" s="4">
        <v>0</v>
      </c>
      <c r="L137" s="4" t="str">
        <v>DT0006</v>
      </c>
      <c r="M137" s="4" t="str">
        <v>Thu nhập khác</v>
      </c>
      <c r="N137" s="4" t="str">
        <v>-</v>
      </c>
      <c r="O137" s="2"/>
      <c r="P137" s="4" t="str">
        <v>Thu nhập khác</v>
      </c>
    </row>
    <row r="138" spans="1:16" x14ac:dyDescent="0.35">
      <c r="A138" s="2"/>
      <c r="B138" s="7" t="s">
        <v>503</v>
      </c>
      <c r="C138" s="7" t="s">
        <v>504</v>
      </c>
      <c r="D138" s="7"/>
      <c r="E138" s="7" t="s">
        <v>503</v>
      </c>
      <c r="F138" s="7"/>
      <c r="G138" s="2" t="str">
        <f>_xlfn.XLOOKUP(L_CI[[#This Row],[MIS code]],L_Mis[MIS code],L_Mis[MIS name])</f>
        <v>Thu tiền phạt</v>
      </c>
      <c r="H138" s="7"/>
      <c r="I138" s="2"/>
      <c r="J138" s="4">
        <v>0</v>
      </c>
      <c r="K138" s="4">
        <v>0</v>
      </c>
      <c r="L138" s="4" t="str">
        <v>DT0007</v>
      </c>
      <c r="M138" s="4" t="str">
        <v>Thu tiền phạt</v>
      </c>
      <c r="N138" s="4" t="str">
        <v>-</v>
      </c>
      <c r="O138" s="2"/>
      <c r="P138" s="4" t="str">
        <v>Thu tiền phạt</v>
      </c>
    </row>
    <row r="139" spans="1:16" x14ac:dyDescent="0.35">
      <c r="A139" s="2"/>
      <c r="B139" s="7" t="s">
        <v>505</v>
      </c>
      <c r="C139" s="7" t="s">
        <v>506</v>
      </c>
      <c r="D139" s="7"/>
      <c r="E139" s="7" t="s">
        <v>505</v>
      </c>
      <c r="F139" s="7"/>
      <c r="G139" s="2" t="str">
        <f>_xlfn.XLOOKUP(L_CI[[#This Row],[MIS code]],L_Mis[MIS code],L_Mis[MIS name])</f>
        <v>DT CLB/ Bán hàng hóa</v>
      </c>
      <c r="H139" s="7"/>
      <c r="I139" s="2"/>
      <c r="J139" s="4">
        <v>0</v>
      </c>
      <c r="K139" s="4">
        <v>0</v>
      </c>
      <c r="L139" s="4" t="str">
        <v>DT0008</v>
      </c>
      <c r="M139" s="4" t="str">
        <v>DT CLB/ Bán hàng hóa</v>
      </c>
      <c r="N139" s="4" t="str">
        <v>-</v>
      </c>
      <c r="O139" s="2"/>
      <c r="P139" s="4" t="str">
        <v>DT CLB/ Bán hàng hóa</v>
      </c>
    </row>
    <row r="140" spans="1:16" x14ac:dyDescent="0.35">
      <c r="A140" s="2"/>
      <c r="B140" s="7" t="s">
        <v>507</v>
      </c>
      <c r="C140" s="7" t="s">
        <v>508</v>
      </c>
      <c r="D140" s="7"/>
      <c r="E140" s="7" t="s">
        <v>507</v>
      </c>
      <c r="F140" s="7"/>
      <c r="G140" s="2" t="str">
        <f>_xlfn.XLOOKUP(L_CI[[#This Row],[MIS code]],L_Mis[MIS code],L_Mis[MIS name])</f>
        <v>DT CLB/ Cho thuê khăn</v>
      </c>
      <c r="H140" s="7"/>
      <c r="I140" s="2"/>
      <c r="J140" s="4">
        <v>0</v>
      </c>
      <c r="K140" s="4">
        <v>0</v>
      </c>
      <c r="L140" s="4" t="str">
        <v>DT0009</v>
      </c>
      <c r="M140" s="4" t="str">
        <v>DT CLB/ Cho thuê khăn</v>
      </c>
      <c r="N140" s="4" t="str">
        <v>-</v>
      </c>
      <c r="O140" s="2"/>
      <c r="P140" s="4" t="str">
        <v>DT CLB/ Cho thuê khăn</v>
      </c>
    </row>
    <row r="141" spans="1:16" x14ac:dyDescent="0.35">
      <c r="A141" s="2"/>
      <c r="B141" s="7" t="s">
        <v>509</v>
      </c>
      <c r="C141" s="7" t="s">
        <v>510</v>
      </c>
      <c r="D141" s="7"/>
      <c r="E141" s="7" t="s">
        <v>509</v>
      </c>
      <c r="F141" s="7"/>
      <c r="G141" s="2" t="str">
        <f>_xlfn.XLOOKUP(L_CI[[#This Row],[MIS code]],L_Mis[MIS code],L_Mis[MIS name])</f>
        <v>DT CLB/ Cho thuê sự kiện</v>
      </c>
      <c r="H141" s="7"/>
      <c r="I141" s="2"/>
      <c r="J141" s="4">
        <v>0</v>
      </c>
      <c r="K141" s="4">
        <v>0</v>
      </c>
      <c r="L141" s="4" t="str">
        <v>DT0010</v>
      </c>
      <c r="M141" s="4" t="str">
        <v>DT CLB/ Cho thuê sự kiện</v>
      </c>
      <c r="N141" s="4" t="str">
        <v>-</v>
      </c>
      <c r="O141" s="2"/>
      <c r="P141" s="4" t="str">
        <v>DT CLB/ Cho thuê sự kiện</v>
      </c>
    </row>
    <row r="142" spans="1:16" x14ac:dyDescent="0.35">
      <c r="A142" s="2"/>
      <c r="B142" s="7" t="s">
        <v>511</v>
      </c>
      <c r="C142" s="7" t="s">
        <v>512</v>
      </c>
      <c r="D142" s="7"/>
      <c r="E142" s="7" t="s">
        <v>511</v>
      </c>
      <c r="F142" s="7"/>
      <c r="G142" s="2" t="str">
        <f>_xlfn.XLOOKUP(L_CI[[#This Row],[MIS code]],L_Mis[MIS code],L_Mis[MIS name])</f>
        <v>DT CLB/ Đồ ăn</v>
      </c>
      <c r="H142" s="7"/>
      <c r="I142" s="2"/>
      <c r="J142" s="4">
        <v>0</v>
      </c>
      <c r="K142" s="4">
        <v>0</v>
      </c>
      <c r="L142" s="4" t="str">
        <v>DT0011</v>
      </c>
      <c r="M142" s="4" t="str">
        <v>DT CLB/ Đồ ăn</v>
      </c>
      <c r="N142" s="4" t="str">
        <v>-</v>
      </c>
      <c r="O142" s="2"/>
      <c r="P142" s="4" t="str">
        <v>DT CLB/ Đồ ăn</v>
      </c>
    </row>
    <row r="143" spans="1:16" x14ac:dyDescent="0.35">
      <c r="A143" s="2"/>
      <c r="B143" s="7" t="s">
        <v>513</v>
      </c>
      <c r="C143" s="7" t="s">
        <v>514</v>
      </c>
      <c r="D143" s="7"/>
      <c r="E143" s="7" t="s">
        <v>513</v>
      </c>
      <c r="F143" s="7"/>
      <c r="G143" s="2" t="str">
        <f>_xlfn.XLOOKUP(L_CI[[#This Row],[MIS code]],L_Mis[MIS code],L_Mis[MIS name])</f>
        <v>DT CLB/ Đồ uống</v>
      </c>
      <c r="H143" s="7"/>
      <c r="I143" s="2"/>
      <c r="J143" s="4">
        <v>0</v>
      </c>
      <c r="K143" s="4">
        <v>0</v>
      </c>
      <c r="L143" s="4" t="str">
        <v>DT0012</v>
      </c>
      <c r="M143" s="4" t="str">
        <v>DT CLB/ Đồ uống</v>
      </c>
      <c r="N143" s="4" t="str">
        <v>-</v>
      </c>
      <c r="O143" s="2"/>
      <c r="P143" s="4" t="str">
        <v>DT CLB/ Đồ uống</v>
      </c>
    </row>
    <row r="144" spans="1:16" x14ac:dyDescent="0.35">
      <c r="A144" s="2"/>
      <c r="B144" s="7" t="s">
        <v>515</v>
      </c>
      <c r="C144" s="7" t="s">
        <v>516</v>
      </c>
      <c r="D144" s="7"/>
      <c r="E144" s="7" t="s">
        <v>515</v>
      </c>
      <c r="F144" s="7"/>
      <c r="G144" s="2" t="str">
        <f>_xlfn.XLOOKUP(L_CI[[#This Row],[MIS code]],L_Mis[MIS code],L_Mis[MIS name])</f>
        <v>DT CLB/ Huấn luyện viên PT</v>
      </c>
      <c r="H144" s="7"/>
      <c r="I144" s="2"/>
      <c r="J144" s="4">
        <v>0</v>
      </c>
      <c r="K144" s="4">
        <v>0</v>
      </c>
      <c r="L144" s="4" t="str">
        <v>DT0013</v>
      </c>
      <c r="M144" s="4" t="str">
        <v>DT CLB/ Huấn luyện viên PT</v>
      </c>
      <c r="N144" s="4" t="str">
        <v>-</v>
      </c>
      <c r="O144" s="2"/>
      <c r="P144" s="4" t="str">
        <v>DT CLB/ Huấn luyện viên PT</v>
      </c>
    </row>
    <row r="145" spans="1:16" x14ac:dyDescent="0.35">
      <c r="A145" s="2"/>
      <c r="B145" s="7" t="s">
        <v>517</v>
      </c>
      <c r="C145" s="7" t="s">
        <v>518</v>
      </c>
      <c r="D145" s="7"/>
      <c r="E145" s="7" t="s">
        <v>517</v>
      </c>
      <c r="F145" s="7"/>
      <c r="G145" s="2" t="str">
        <f>_xlfn.XLOOKUP(L_CI[[#This Row],[MIS code]],L_Mis[MIS code],L_Mis[MIS name])</f>
        <v>DT CLB/ Khác</v>
      </c>
      <c r="H145" s="7"/>
      <c r="I145" s="2"/>
      <c r="J145" s="4">
        <v>0</v>
      </c>
      <c r="K145" s="4">
        <v>0</v>
      </c>
      <c r="L145" s="4" t="str">
        <v>DT0014</v>
      </c>
      <c r="M145" s="4" t="str">
        <v>DT CLB/ Khác</v>
      </c>
      <c r="N145" s="4" t="str">
        <v>-</v>
      </c>
      <c r="O145" s="2"/>
      <c r="P145" s="4" t="str">
        <v>DT CLB/ Khác</v>
      </c>
    </row>
    <row r="146" spans="1:16" x14ac:dyDescent="0.35">
      <c r="A146" s="2"/>
      <c r="B146" s="7" t="s">
        <v>519</v>
      </c>
      <c r="C146" s="7" t="s">
        <v>520</v>
      </c>
      <c r="D146" s="7"/>
      <c r="E146" s="7" t="s">
        <v>519</v>
      </c>
      <c r="F146" s="7"/>
      <c r="G146" s="2" t="str">
        <f>_xlfn.XLOOKUP(L_CI[[#This Row],[MIS code]],L_Mis[MIS code],L_Mis[MIS name])</f>
        <v>DT CLB/ Vé học bơi</v>
      </c>
      <c r="H146" s="7"/>
      <c r="I146" s="2"/>
      <c r="J146" s="4">
        <v>0</v>
      </c>
      <c r="K146" s="4">
        <v>0</v>
      </c>
      <c r="L146" s="4" t="str">
        <v>DT0015</v>
      </c>
      <c r="M146" s="4" t="str">
        <v>DT CLB/ Vé học bơi</v>
      </c>
      <c r="N146" s="4" t="str">
        <v>-</v>
      </c>
      <c r="O146" s="2"/>
      <c r="P146" s="4" t="str">
        <v>DT CLB/ Vé học bơi</v>
      </c>
    </row>
    <row r="147" spans="1:16" x14ac:dyDescent="0.35">
      <c r="A147" s="2"/>
      <c r="B147" s="7" t="s">
        <v>521</v>
      </c>
      <c r="C147" s="7" t="s">
        <v>522</v>
      </c>
      <c r="D147" s="7"/>
      <c r="E147" s="7" t="s">
        <v>521</v>
      </c>
      <c r="F147" s="7"/>
      <c r="G147" s="2" t="str">
        <f>_xlfn.XLOOKUP(L_CI[[#This Row],[MIS code]],L_Mis[MIS code],L_Mis[MIS name])</f>
        <v>DT CLB/ Vé Tenis</v>
      </c>
      <c r="H147" s="7"/>
      <c r="I147" s="2"/>
      <c r="J147" s="4">
        <v>0</v>
      </c>
      <c r="K147" s="4">
        <v>0</v>
      </c>
      <c r="L147" s="4" t="str">
        <v>DT0016</v>
      </c>
      <c r="M147" s="4" t="str">
        <v>DT CLB/ Vé Tenis</v>
      </c>
      <c r="N147" s="4" t="str">
        <v>-</v>
      </c>
      <c r="O147" s="2"/>
      <c r="P147" s="4" t="str">
        <v>DT CLB/ Vé Tenis</v>
      </c>
    </row>
    <row r="148" spans="1:16" x14ac:dyDescent="0.35">
      <c r="A148" s="2"/>
      <c r="B148" s="7" t="s">
        <v>523</v>
      </c>
      <c r="C148" s="7" t="s">
        <v>524</v>
      </c>
      <c r="D148" s="7"/>
      <c r="E148" s="7" t="s">
        <v>523</v>
      </c>
      <c r="F148" s="7"/>
      <c r="G148" s="2" t="str">
        <f>_xlfn.XLOOKUP(L_CI[[#This Row],[MIS code]],L_Mis[MIS code],L_Mis[MIS name])</f>
        <v>DT CLB/Vé (Bơi.Gym,\Sauna)</v>
      </c>
      <c r="H148" s="7"/>
      <c r="I148" s="2"/>
      <c r="J148" s="4">
        <v>0</v>
      </c>
      <c r="K148" s="4">
        <v>0</v>
      </c>
      <c r="L148" s="4" t="str">
        <v>DT0017</v>
      </c>
      <c r="M148" s="4" t="str">
        <v>DT CLB/Vé (Bơi.Gym,\Sauna)</v>
      </c>
      <c r="N148" s="4" t="str">
        <v>-</v>
      </c>
      <c r="O148" s="2"/>
      <c r="P148" s="4" t="str">
        <v>DT CLB/Vé (Bơi.Gym,\Sauna)</v>
      </c>
    </row>
    <row r="149" spans="1:16" x14ac:dyDescent="0.35">
      <c r="A149" s="2"/>
      <c r="B149" s="7" t="s">
        <v>525</v>
      </c>
      <c r="C149" s="7" t="s">
        <v>526</v>
      </c>
      <c r="D149" s="7"/>
      <c r="E149" s="7" t="s">
        <v>525</v>
      </c>
      <c r="F149" s="7"/>
      <c r="G149" s="2" t="str">
        <f>_xlfn.XLOOKUP(L_CI[[#This Row],[MIS code]],L_Mis[MIS code],L_Mis[MIS name])</f>
        <v>DT TMDV/ Đỗ xe đạp điện</v>
      </c>
      <c r="H149" s="7"/>
      <c r="I149" s="2"/>
      <c r="J149" s="4">
        <v>0</v>
      </c>
      <c r="K149" s="4">
        <v>0</v>
      </c>
      <c r="L149" s="4" t="str">
        <v>DT0018</v>
      </c>
      <c r="M149" s="4" t="str">
        <v>DT TMDV/ Đỗ xe đạp điện</v>
      </c>
      <c r="N149" s="4" t="str">
        <v>-</v>
      </c>
      <c r="O149" s="2"/>
      <c r="P149" s="4" t="str">
        <v>DT TMDV/ Đỗ xe đạp điện</v>
      </c>
    </row>
    <row r="150" spans="1:16" x14ac:dyDescent="0.35">
      <c r="A150" s="2"/>
      <c r="B150" s="7" t="s">
        <v>527</v>
      </c>
      <c r="C150" s="7" t="s">
        <v>528</v>
      </c>
      <c r="D150" s="7"/>
      <c r="E150" s="7" t="s">
        <v>527</v>
      </c>
      <c r="F150" s="7"/>
      <c r="G150" s="2" t="str">
        <f>_xlfn.XLOOKUP(L_CI[[#This Row],[MIS code]],L_Mis[MIS code],L_Mis[MIS name])</f>
        <v>DT TMDV/ Đỗ xe máy tháng</v>
      </c>
      <c r="H150" s="7"/>
      <c r="I150" s="2"/>
      <c r="J150" s="4">
        <v>0</v>
      </c>
      <c r="K150" s="4">
        <v>0</v>
      </c>
      <c r="L150" s="4" t="str">
        <v>DT0019</v>
      </c>
      <c r="M150" s="4" t="str">
        <v>DT TMDV/ Đỗ xe máy tháng</v>
      </c>
      <c r="N150" s="4" t="str">
        <v>-</v>
      </c>
      <c r="O150" s="2"/>
      <c r="P150" s="4" t="str">
        <v>DT TMDV/ Đỗ xe máy tháng</v>
      </c>
    </row>
    <row r="151" spans="1:16" x14ac:dyDescent="0.35">
      <c r="A151" s="2"/>
      <c r="B151" s="7" t="s">
        <v>529</v>
      </c>
      <c r="C151" s="7" t="s">
        <v>530</v>
      </c>
      <c r="D151" s="7"/>
      <c r="E151" s="7" t="s">
        <v>529</v>
      </c>
      <c r="F151" s="7"/>
      <c r="G151" s="2" t="str">
        <f>_xlfn.XLOOKUP(L_CI[[#This Row],[MIS code]],L_Mis[MIS code],L_Mis[MIS name])</f>
        <v>DT TMDV/ Đỗ xe ô tô tháng</v>
      </c>
      <c r="H151" s="7"/>
      <c r="I151" s="2"/>
      <c r="J151" s="4">
        <v>0</v>
      </c>
      <c r="K151" s="4">
        <v>0</v>
      </c>
      <c r="L151" s="4" t="str">
        <v>DT0020</v>
      </c>
      <c r="M151" s="4" t="str">
        <v>DT TMDV/ Đỗ xe ô tô tháng</v>
      </c>
      <c r="N151" s="4" t="str">
        <v>-</v>
      </c>
      <c r="O151" s="2"/>
      <c r="P151" s="4" t="str">
        <v>DT TMDV/ Đỗ xe ô tô tháng</v>
      </c>
    </row>
    <row r="152" spans="1:16" x14ac:dyDescent="0.35">
      <c r="A152" s="2"/>
      <c r="B152" s="7" t="s">
        <v>531</v>
      </c>
      <c r="C152" s="7" t="s">
        <v>532</v>
      </c>
      <c r="D152" s="7"/>
      <c r="E152" s="7" t="s">
        <v>531</v>
      </c>
      <c r="F152" s="7"/>
      <c r="G152" s="2" t="str">
        <f>_xlfn.XLOOKUP(L_CI[[#This Row],[MIS code]],L_Mis[MIS code],L_Mis[MIS name])</f>
        <v>DT TMDV/ Đỗ xe máy vãng lai</v>
      </c>
      <c r="H152" s="7"/>
      <c r="I152" s="2"/>
      <c r="J152" s="4">
        <v>0</v>
      </c>
      <c r="K152" s="4">
        <v>0</v>
      </c>
      <c r="L152" s="4" t="str">
        <v>DT0021</v>
      </c>
      <c r="M152" s="4" t="str">
        <v>DT TMDV/ Đỗ xe máy vãng lai</v>
      </c>
      <c r="N152" s="4" t="str">
        <v>-</v>
      </c>
      <c r="O152" s="2"/>
      <c r="P152" s="4" t="str">
        <v>DT TMDV/ Đỗ xe máy vãng lai</v>
      </c>
    </row>
    <row r="153" spans="1:16" x14ac:dyDescent="0.35">
      <c r="A153" s="2"/>
      <c r="B153" s="7" t="s">
        <v>533</v>
      </c>
      <c r="C153" s="7" t="s">
        <v>534</v>
      </c>
      <c r="D153" s="7"/>
      <c r="E153" s="7" t="s">
        <v>533</v>
      </c>
      <c r="F153" s="7"/>
      <c r="G153" s="2" t="str">
        <f>_xlfn.XLOOKUP(L_CI[[#This Row],[MIS code]],L_Mis[MIS code],L_Mis[MIS name])</f>
        <v>DT Quản lý</v>
      </c>
      <c r="H153" s="7"/>
      <c r="I153" s="2"/>
      <c r="J153" s="4">
        <v>0</v>
      </c>
      <c r="K153" s="4">
        <v>0</v>
      </c>
      <c r="L153" s="4" t="str">
        <v>DT0022</v>
      </c>
      <c r="M153" s="4" t="str">
        <v>DT Quản lý</v>
      </c>
      <c r="N153" s="4" t="str">
        <v>-</v>
      </c>
      <c r="O153" s="2"/>
      <c r="P153" s="4" t="str">
        <v>DT Quản lý</v>
      </c>
    </row>
    <row r="154" spans="1:16" x14ac:dyDescent="0.35">
      <c r="A154" s="2"/>
      <c r="B154" s="7" t="s">
        <v>535</v>
      </c>
      <c r="C154" s="7" t="s">
        <v>536</v>
      </c>
      <c r="D154" s="7"/>
      <c r="E154" s="7" t="s">
        <v>535</v>
      </c>
      <c r="F154" s="7"/>
      <c r="G154" s="2" t="str">
        <f>_xlfn.XLOOKUP(L_CI[[#This Row],[MIS code]],L_Mis[MIS code],L_Mis[MIS name])</f>
        <v>DT Tiền điện thu hộ</v>
      </c>
      <c r="H154" s="7"/>
      <c r="I154" s="2"/>
      <c r="J154" s="4">
        <v>0</v>
      </c>
      <c r="K154" s="4">
        <v>0</v>
      </c>
      <c r="L154" s="4" t="str">
        <v>DT0023</v>
      </c>
      <c r="M154" s="4" t="str">
        <v>DT Tiền điện thu hộ</v>
      </c>
      <c r="N154" s="4" t="str">
        <v>-</v>
      </c>
      <c r="O154" s="2"/>
      <c r="P154" s="4" t="str">
        <v>DT Tiền điện thu hộ</v>
      </c>
    </row>
    <row r="155" spans="1:16" x14ac:dyDescent="0.35">
      <c r="A155" s="2"/>
      <c r="B155" s="7" t="s">
        <v>537</v>
      </c>
      <c r="C155" s="7" t="s">
        <v>538</v>
      </c>
      <c r="D155" s="7"/>
      <c r="E155" s="7" t="s">
        <v>537</v>
      </c>
      <c r="F155" s="7"/>
      <c r="G155" s="2" t="str">
        <f>_xlfn.XLOOKUP(L_CI[[#This Row],[MIS code]],L_Mis[MIS code],L_Mis[MIS name])</f>
        <v>DT Tiền nước thu hộ</v>
      </c>
      <c r="H155" s="7"/>
      <c r="I155" s="2"/>
      <c r="J155" s="4">
        <v>0</v>
      </c>
      <c r="K155" s="4">
        <v>0</v>
      </c>
      <c r="L155" s="4" t="str">
        <v>DT0024</v>
      </c>
      <c r="M155" s="4" t="str">
        <v>DT Tiền nước thu hộ</v>
      </c>
      <c r="N155" s="4" t="str">
        <v>-</v>
      </c>
      <c r="O155" s="2"/>
      <c r="P155" s="4" t="str">
        <v>DT Tiền nước thu hộ</v>
      </c>
    </row>
    <row r="156" spans="1:16" x14ac:dyDescent="0.35">
      <c r="A156" s="2"/>
      <c r="B156" s="7" t="s">
        <v>539</v>
      </c>
      <c r="C156" s="7" t="s">
        <v>540</v>
      </c>
      <c r="D156" s="7"/>
      <c r="E156" s="7" t="s">
        <v>539</v>
      </c>
      <c r="F156" s="7"/>
      <c r="G156" s="2" t="str">
        <f>_xlfn.XLOOKUP(L_CI[[#This Row],[MIS code]],L_Mis[MIS code],L_Mis[MIS name])</f>
        <v>DT TMDV/ Bảo hiểm cháy nổ</v>
      </c>
      <c r="H156" s="7"/>
      <c r="I156" s="2"/>
      <c r="J156" s="4">
        <v>0</v>
      </c>
      <c r="K156" s="4">
        <v>0</v>
      </c>
      <c r="L156" s="4" t="str">
        <v>DT0025</v>
      </c>
      <c r="M156" s="4" t="str">
        <v>DT TMDV/ Bảo hiểm cháy nổ</v>
      </c>
      <c r="N156" s="4" t="str">
        <v>-</v>
      </c>
      <c r="O156" s="2"/>
      <c r="P156" s="4" t="str">
        <v>DT TMDV/ Bảo hiểm cháy nổ</v>
      </c>
    </row>
    <row r="157" spans="1:16" x14ac:dyDescent="0.35">
      <c r="A157" s="2"/>
      <c r="B157" s="7" t="s">
        <v>541</v>
      </c>
      <c r="C157" s="7" t="s">
        <v>542</v>
      </c>
      <c r="D157" s="7"/>
      <c r="E157" s="7" t="s">
        <v>541</v>
      </c>
      <c r="F157" s="7"/>
      <c r="G157" s="2" t="str">
        <f>_xlfn.XLOOKUP(L_CI[[#This Row],[MIS code]],L_Mis[MIS code],L_Mis[MIS name])</f>
        <v>DT TMDV/ Cấp thẻ các loại</v>
      </c>
      <c r="H157" s="7"/>
      <c r="I157" s="2"/>
      <c r="J157" s="4">
        <v>0</v>
      </c>
      <c r="K157" s="4">
        <v>0</v>
      </c>
      <c r="L157" s="4" t="str">
        <v>DT0026</v>
      </c>
      <c r="M157" s="4" t="str">
        <v>DT TMDV/ Cấp thẻ các loại</v>
      </c>
      <c r="N157" s="4" t="str">
        <v>-</v>
      </c>
      <c r="O157" s="2"/>
      <c r="P157" s="4" t="str">
        <v>DT TMDV/ Cấp thẻ các loại</v>
      </c>
    </row>
    <row r="158" spans="1:16" x14ac:dyDescent="0.35">
      <c r="A158" s="2"/>
      <c r="B158" s="7" t="s">
        <v>543</v>
      </c>
      <c r="C158" s="7" t="s">
        <v>544</v>
      </c>
      <c r="D158" s="7"/>
      <c r="E158" s="7" t="s">
        <v>543</v>
      </c>
      <c r="F158" s="7"/>
      <c r="G158" s="2" t="str">
        <f>_xlfn.XLOOKUP(L_CI[[#This Row],[MIS code]],L_Mis[MIS code],L_Mis[MIS name])</f>
        <v>DT TMDV/ Chợ cuối tuần</v>
      </c>
      <c r="H158" s="7"/>
      <c r="I158" s="2"/>
      <c r="J158" s="4">
        <v>0</v>
      </c>
      <c r="K158" s="4">
        <v>0</v>
      </c>
      <c r="L158" s="4" t="str">
        <v>DT0027</v>
      </c>
      <c r="M158" s="4" t="str">
        <v>DT TMDV/ Chợ cuối tuần</v>
      </c>
      <c r="N158" s="4" t="str">
        <v>-</v>
      </c>
      <c r="O158" s="2"/>
      <c r="P158" s="4" t="str">
        <v>DT TMDV/ Chợ cuối tuần</v>
      </c>
    </row>
    <row r="159" spans="1:16" x14ac:dyDescent="0.35">
      <c r="A159" s="2"/>
      <c r="B159" s="7" t="s">
        <v>545</v>
      </c>
      <c r="C159" s="7" t="s">
        <v>546</v>
      </c>
      <c r="D159" s="7"/>
      <c r="E159" s="7" t="s">
        <v>545</v>
      </c>
      <c r="F159" s="7"/>
      <c r="G159" s="2" t="str">
        <f>_xlfn.XLOOKUP(L_CI[[#This Row],[MIS code]],L_Mis[MIS code],L_Mis[MIS name])</f>
        <v>DT TMDV/ Cho thuê bạt</v>
      </c>
      <c r="H159" s="7"/>
      <c r="I159" s="2"/>
      <c r="J159" s="4">
        <v>0</v>
      </c>
      <c r="K159" s="4">
        <v>0</v>
      </c>
      <c r="L159" s="4" t="str">
        <v>DT0028</v>
      </c>
      <c r="M159" s="4" t="str">
        <v>DT TMDV/ Cho thuê bạt</v>
      </c>
      <c r="N159" s="4" t="str">
        <v>-</v>
      </c>
      <c r="O159" s="2"/>
      <c r="P159" s="4" t="str">
        <v>DT TMDV/ Cho thuê bạt</v>
      </c>
    </row>
    <row r="160" spans="1:16" x14ac:dyDescent="0.35">
      <c r="A160" s="2"/>
      <c r="B160" s="7" t="s">
        <v>547</v>
      </c>
      <c r="C160" s="7" t="s">
        <v>548</v>
      </c>
      <c r="D160" s="7"/>
      <c r="E160" s="7" t="s">
        <v>547</v>
      </c>
      <c r="F160" s="7"/>
      <c r="G160" s="2" t="str">
        <f>_xlfn.XLOOKUP(L_CI[[#This Row],[MIS code]],L_Mis[MIS code],L_Mis[MIS name])</f>
        <v>DT TMDV/ Cho thuê sự kiện</v>
      </c>
      <c r="H160" s="7"/>
      <c r="I160" s="2"/>
      <c r="J160" s="4">
        <v>0</v>
      </c>
      <c r="K160" s="4">
        <v>0</v>
      </c>
      <c r="L160" s="4" t="str">
        <v>DT0029</v>
      </c>
      <c r="M160" s="4" t="str">
        <v>DT TMDV/ Cho thuê sự kiện</v>
      </c>
      <c r="N160" s="4" t="str">
        <v>-</v>
      </c>
      <c r="O160" s="2"/>
      <c r="P160" s="4" t="str">
        <v>DT TMDV/ Cho thuê sự kiện</v>
      </c>
    </row>
    <row r="161" spans="1:16" x14ac:dyDescent="0.35">
      <c r="A161" s="2"/>
      <c r="B161" s="7" t="s">
        <v>549</v>
      </c>
      <c r="C161" s="7" t="s">
        <v>550</v>
      </c>
      <c r="D161" s="7"/>
      <c r="E161" s="7" t="s">
        <v>549</v>
      </c>
      <c r="F161" s="7"/>
      <c r="G161" s="2" t="str">
        <f>_xlfn.XLOOKUP(L_CI[[#This Row],[MIS code]],L_Mis[MIS code],L_Mis[MIS name])</f>
        <v>DT TMDV/Cho thuê trạm P.Sóng</v>
      </c>
      <c r="H161" s="7"/>
      <c r="I161" s="2"/>
      <c r="J161" s="4">
        <v>0</v>
      </c>
      <c r="K161" s="4">
        <v>0</v>
      </c>
      <c r="L161" s="4" t="str">
        <v>DT0030</v>
      </c>
      <c r="M161" s="4" t="str">
        <v>DT TMDV/Cho thuê trạm P.Sóng</v>
      </c>
      <c r="N161" s="4" t="str">
        <v>-</v>
      </c>
      <c r="O161" s="2"/>
      <c r="P161" s="4" t="str">
        <v>DT TMDV/Cho thuê trạm P.Sóng</v>
      </c>
    </row>
    <row r="162" spans="1:16" x14ac:dyDescent="0.35">
      <c r="A162" s="2"/>
      <c r="B162" s="7" t="s">
        <v>551</v>
      </c>
      <c r="C162" s="7" t="s">
        <v>552</v>
      </c>
      <c r="D162" s="7"/>
      <c r="E162" s="7" t="s">
        <v>551</v>
      </c>
      <c r="F162" s="7"/>
      <c r="G162" s="2" t="str">
        <f>_xlfn.XLOOKUP(L_CI[[#This Row],[MIS code]],L_Mis[MIS code],L_Mis[MIS name])</f>
        <v>DT TMDV/ Đặt QC,tờ rơi,Standee</v>
      </c>
      <c r="H162" s="7"/>
      <c r="I162" s="2"/>
      <c r="J162" s="4">
        <v>0</v>
      </c>
      <c r="K162" s="4">
        <v>0</v>
      </c>
      <c r="L162" s="4" t="str">
        <v>DT0031</v>
      </c>
      <c r="M162" s="4" t="str">
        <v>DT TMDV/ Đặt QC,tờ rơi,Standee</v>
      </c>
      <c r="N162" s="4" t="str">
        <v>-</v>
      </c>
      <c r="O162" s="2"/>
      <c r="P162" s="4" t="str">
        <v>DT TMDV/ Đặt QC,tờ rơi,Standee</v>
      </c>
    </row>
    <row r="163" spans="1:16" x14ac:dyDescent="0.35">
      <c r="A163" s="2"/>
      <c r="B163" s="7" t="s">
        <v>553</v>
      </c>
      <c r="C163" s="7" t="s">
        <v>554</v>
      </c>
      <c r="D163" s="7"/>
      <c r="E163" s="7" t="s">
        <v>553</v>
      </c>
      <c r="F163" s="7"/>
      <c r="G163" s="2" t="str">
        <f>_xlfn.XLOOKUP(L_CI[[#This Row],[MIS code]],L_Mis[MIS code],L_Mis[MIS name])</f>
        <v>DT TMDV/ Điểm đỗ xe hãng Taxi</v>
      </c>
      <c r="H163" s="7"/>
      <c r="I163" s="2"/>
      <c r="J163" s="4">
        <v>0</v>
      </c>
      <c r="K163" s="4">
        <v>0</v>
      </c>
      <c r="L163" s="4" t="str">
        <v>DT0032</v>
      </c>
      <c r="M163" s="4" t="str">
        <v>DT TMDV/ Điểm đỗ xe hãng Taxi</v>
      </c>
      <c r="N163" s="4" t="str">
        <v>-</v>
      </c>
      <c r="O163" s="2"/>
      <c r="P163" s="4" t="str">
        <v>DT TMDV/ Điểm đỗ xe hãng Taxi</v>
      </c>
    </row>
    <row r="164" spans="1:16" x14ac:dyDescent="0.35">
      <c r="A164" s="2"/>
      <c r="B164" s="7" t="s">
        <v>555</v>
      </c>
      <c r="C164" s="7" t="s">
        <v>556</v>
      </c>
      <c r="D164" s="7"/>
      <c r="E164" s="7" t="s">
        <v>555</v>
      </c>
      <c r="F164" s="7"/>
      <c r="G164" s="2" t="str">
        <f>_xlfn.XLOOKUP(L_CI[[#This Row],[MIS code]],L_Mis[MIS code],L_Mis[MIS name])</f>
        <v>DT TMDV/ Khác</v>
      </c>
      <c r="H164" s="7"/>
      <c r="I164" s="2"/>
      <c r="J164" s="4">
        <v>0</v>
      </c>
      <c r="K164" s="4">
        <v>0</v>
      </c>
      <c r="L164" s="4" t="str">
        <v>DT0033</v>
      </c>
      <c r="M164" s="4" t="str">
        <v>DT TMDV/ Khác</v>
      </c>
      <c r="N164" s="4" t="str">
        <v>-</v>
      </c>
      <c r="O164" s="2"/>
      <c r="P164" s="4" t="str">
        <v>DT TMDV/ Khác</v>
      </c>
    </row>
    <row r="165" spans="1:16" x14ac:dyDescent="0.35">
      <c r="A165" s="2"/>
      <c r="B165" s="7" t="s">
        <v>557</v>
      </c>
      <c r="C165" s="7" t="s">
        <v>558</v>
      </c>
      <c r="D165" s="7"/>
      <c r="E165" s="7" t="s">
        <v>557</v>
      </c>
      <c r="F165" s="7"/>
      <c r="G165" s="2" t="str">
        <f>_xlfn.XLOOKUP(L_CI[[#This Row],[MIS code]],L_Mis[MIS code],L_Mis[MIS name])</f>
        <v>DT TMDV/ Vệ sinh gia tăng</v>
      </c>
      <c r="H165" s="7"/>
      <c r="I165" s="2"/>
      <c r="J165" s="4">
        <v>0</v>
      </c>
      <c r="K165" s="4">
        <v>0</v>
      </c>
      <c r="L165" s="4" t="str">
        <v>DT0034</v>
      </c>
      <c r="M165" s="4" t="str">
        <v>DT TMDV/ Vệ sinh gia tăng</v>
      </c>
      <c r="N165" s="4" t="str">
        <v>-</v>
      </c>
      <c r="O165" s="2"/>
      <c r="P165" s="4" t="str">
        <v>DT TMDV/ Vệ sinh gia tăng</v>
      </c>
    </row>
    <row r="166" spans="1:16" x14ac:dyDescent="0.35">
      <c r="A166" s="2"/>
      <c r="B166" s="7" t="s">
        <v>559</v>
      </c>
      <c r="C166" s="7" t="s">
        <v>560</v>
      </c>
      <c r="D166" s="7"/>
      <c r="E166" s="7" t="s">
        <v>559</v>
      </c>
      <c r="F166" s="7"/>
      <c r="G166" s="2" t="str">
        <f>_xlfn.XLOOKUP(L_CI[[#This Row],[MIS code]],L_Mis[MIS code],L_Mis[MIS name])</f>
        <v>DT Leasing - cho thuê mặt bằng</v>
      </c>
      <c r="H166" s="7"/>
      <c r="I166" s="2"/>
      <c r="J166" s="4">
        <v>0</v>
      </c>
      <c r="K166" s="4">
        <v>0</v>
      </c>
      <c r="L166" s="4" t="str">
        <v>DT0035</v>
      </c>
      <c r="M166" s="4" t="str">
        <v>DT Leasing - cho thuê mặt bằng</v>
      </c>
      <c r="N166" s="4" t="str">
        <v>-</v>
      </c>
      <c r="O166" s="2"/>
      <c r="P166" s="4" t="str">
        <v>DT Leasing - cho thuê mặt bằng</v>
      </c>
    </row>
    <row r="167" spans="1:16" x14ac:dyDescent="0.35">
      <c r="A167" s="2"/>
      <c r="B167" s="7" t="s">
        <v>561</v>
      </c>
      <c r="C167" s="7" t="s">
        <v>562</v>
      </c>
      <c r="D167" s="7"/>
      <c r="E167" s="7" t="s">
        <v>561</v>
      </c>
      <c r="F167" s="7"/>
      <c r="G167" s="2" t="str">
        <f>_xlfn.XLOOKUP(L_CI[[#This Row],[MIS code]],L_Mis[MIS code],L_Mis[MIS name])</f>
        <v>DT TMDV/VS,AN trong an toàn TC</v>
      </c>
      <c r="H167" s="7"/>
      <c r="I167" s="2"/>
      <c r="J167" s="4">
        <v>0</v>
      </c>
      <c r="K167" s="4">
        <v>0</v>
      </c>
      <c r="L167" s="4" t="str">
        <v>DT0036</v>
      </c>
      <c r="M167" s="4" t="str">
        <v>DT TMDV/VS,AN trong an toàn TC</v>
      </c>
      <c r="N167" s="4" t="str">
        <v>-</v>
      </c>
      <c r="O167" s="2"/>
      <c r="P167" s="4" t="str">
        <v>DT TMDV/VS,AN trong an toàn TC</v>
      </c>
    </row>
    <row r="168" spans="1:16" x14ac:dyDescent="0.35">
      <c r="A168" s="2"/>
      <c r="B168" s="7" t="s">
        <v>563</v>
      </c>
      <c r="C168" s="7" t="s">
        <v>564</v>
      </c>
      <c r="D168" s="7"/>
      <c r="E168" s="7" t="s">
        <v>563</v>
      </c>
      <c r="F168" s="7"/>
      <c r="G168" s="2" t="str">
        <f>_xlfn.XLOOKUP(L_CI[[#This Row],[MIS code]],L_Mis[MIS code],L_Mis[MIS name])</f>
        <v>Doanh thu tài chính</v>
      </c>
      <c r="H168" s="7"/>
      <c r="I168" s="2"/>
      <c r="J168" s="4">
        <v>0</v>
      </c>
      <c r="K168" s="4">
        <v>0</v>
      </c>
      <c r="L168" s="4" t="str">
        <v>DT0037</v>
      </c>
      <c r="M168" s="4" t="str">
        <v>Doanh thu tài chính</v>
      </c>
      <c r="N168" s="4" t="str">
        <v>-</v>
      </c>
      <c r="O168" s="2"/>
      <c r="P168" s="4" t="str">
        <v>Doanh thu tài chính</v>
      </c>
    </row>
    <row r="169" spans="1:16" x14ac:dyDescent="0.35">
      <c r="A169" s="2"/>
      <c r="B169" s="7" t="s">
        <v>565</v>
      </c>
      <c r="C169" s="7" t="s">
        <v>566</v>
      </c>
      <c r="D169" s="7"/>
      <c r="E169" s="7" t="s">
        <v>565</v>
      </c>
      <c r="F169" s="7"/>
      <c r="G169" s="2" t="str">
        <f>_xlfn.XLOOKUP(L_CI[[#This Row],[MIS code]],L_Mis[MIS code],L_Mis[MIS name])</f>
        <v>Doanh thu dich vụ bảo trì</v>
      </c>
      <c r="H169" s="7"/>
      <c r="I169" s="2"/>
      <c r="J169" s="4">
        <v>0</v>
      </c>
      <c r="K169" s="4">
        <v>0</v>
      </c>
      <c r="L169" s="4" t="str">
        <v>DT0038</v>
      </c>
      <c r="M169" s="4" t="str">
        <v>Doanh thu dich vụ bảo trì</v>
      </c>
      <c r="N169" s="4" t="str">
        <v>-</v>
      </c>
      <c r="O169" s="2"/>
      <c r="P169" s="4" t="str">
        <v>Doanh thu dich vụ bảo trì</v>
      </c>
    </row>
    <row r="170" spans="1:16" x14ac:dyDescent="0.35">
      <c r="A170" s="2"/>
      <c r="B170" s="7" t="s">
        <v>567</v>
      </c>
      <c r="C170" s="7" t="s">
        <v>568</v>
      </c>
      <c r="D170" s="7"/>
      <c r="E170" s="7" t="s">
        <v>567</v>
      </c>
      <c r="F170" s="7"/>
      <c r="G170" s="2" t="str">
        <f>_xlfn.XLOOKUP(L_CI[[#This Row],[MIS code]],L_Mis[MIS code],L_Mis[MIS name])</f>
        <v>DT phí QL/ khu TM cho thuê</v>
      </c>
      <c r="H170" s="7"/>
      <c r="I170" s="2"/>
      <c r="J170" s="4">
        <v>0</v>
      </c>
      <c r="K170" s="4">
        <v>0</v>
      </c>
      <c r="L170" s="4" t="str">
        <v>DT0039</v>
      </c>
      <c r="M170" s="4" t="str">
        <v>DT phí QL/ khu TM cho thuê</v>
      </c>
      <c r="N170" s="4" t="str">
        <v>-</v>
      </c>
      <c r="O170" s="2"/>
      <c r="P170" s="4" t="str">
        <v>DT phí QL/ khu TM cho thuê</v>
      </c>
    </row>
    <row r="171" spans="1:16" x14ac:dyDescent="0.35">
      <c r="A171" s="2"/>
      <c r="B171" s="7" t="s">
        <v>569</v>
      </c>
      <c r="C171" s="7" t="s">
        <v>570</v>
      </c>
      <c r="D171" s="7"/>
      <c r="E171" s="7" t="s">
        <v>569</v>
      </c>
      <c r="F171" s="7"/>
      <c r="G171" s="2" t="str">
        <f>_xlfn.XLOOKUP(L_CI[[#This Row],[MIS code]],L_Mis[MIS code],L_Mis[MIS name])</f>
        <v>DT nhà hàng Biệt Thự Đảo</v>
      </c>
      <c r="H171" s="7"/>
      <c r="I171" s="2"/>
      <c r="J171" s="4">
        <v>0</v>
      </c>
      <c r="K171" s="4">
        <v>0</v>
      </c>
      <c r="L171" s="4" t="str">
        <v>DT0040</v>
      </c>
      <c r="M171" s="4" t="str">
        <v>DT nhà hàng Biệt Thự Đảo</v>
      </c>
      <c r="N171" s="4" t="str">
        <v>-</v>
      </c>
      <c r="O171" s="2"/>
      <c r="P171" s="4" t="str">
        <v>DT nhà hàng Biệt Thự Đảo</v>
      </c>
    </row>
    <row r="172" spans="1:16" x14ac:dyDescent="0.35">
      <c r="A172" s="2"/>
      <c r="B172" s="7" t="s">
        <v>571</v>
      </c>
      <c r="C172" s="7" t="s">
        <v>572</v>
      </c>
      <c r="D172" s="7"/>
      <c r="E172" s="7" t="s">
        <v>571</v>
      </c>
      <c r="F172" s="7"/>
      <c r="G172" s="2" t="str">
        <f>_xlfn.XLOOKUP(L_CI[[#This Row],[MIS code]],L_Mis[MIS code],L_Mis[MIS name])</f>
        <v>DT TMDV/ Đỗ xe ô tô vãng lai</v>
      </c>
      <c r="H172" s="7"/>
      <c r="I172" s="2"/>
      <c r="J172" s="4">
        <v>0</v>
      </c>
      <c r="K172" s="4">
        <v>0</v>
      </c>
      <c r="L172" s="4" t="str">
        <v>DT0041</v>
      </c>
      <c r="M172" s="4" t="str">
        <v>DT TMDV/ Đỗ xe ô tô vãng lai</v>
      </c>
      <c r="N172" s="4" t="str">
        <v>-</v>
      </c>
      <c r="O172" s="2"/>
      <c r="P172" s="4" t="str">
        <v>DT TMDV/ Đỗ xe ô tô vãng lai</v>
      </c>
    </row>
    <row r="173" spans="1:16" x14ac:dyDescent="0.35">
      <c r="A173" s="2"/>
      <c r="B173" s="7" t="s">
        <v>573</v>
      </c>
      <c r="C173" s="7" t="s">
        <v>574</v>
      </c>
      <c r="D173" s="7"/>
      <c r="E173" s="7" t="s">
        <v>573</v>
      </c>
      <c r="F173" s="7"/>
      <c r="G173" s="2" t="str">
        <f>_xlfn.XLOOKUP(L_CI[[#This Row],[MIS code]],L_Mis[MIS code],L_Mis[MIS name])</f>
        <v>DT quản lý vận hành charge CĐT</v>
      </c>
      <c r="H173" s="7"/>
      <c r="I173" s="2"/>
      <c r="J173" s="4">
        <v>0</v>
      </c>
      <c r="K173" s="4">
        <v>0</v>
      </c>
      <c r="L173" s="4" t="str">
        <v>DT0042</v>
      </c>
      <c r="M173" s="4" t="str">
        <v>DT quản lý vận hành charge CĐT</v>
      </c>
      <c r="N173" s="4" t="str">
        <v>-</v>
      </c>
      <c r="O173" s="2"/>
      <c r="P173" s="4" t="str">
        <v>DT quản lý vận hành charge CĐT</v>
      </c>
    </row>
    <row r="174" spans="1:16" x14ac:dyDescent="0.35">
      <c r="A174" s="2"/>
      <c r="B174" s="7" t="s">
        <v>575</v>
      </c>
      <c r="C174" s="7" t="s">
        <v>576</v>
      </c>
      <c r="D174" s="7"/>
      <c r="E174" s="7" t="s">
        <v>575</v>
      </c>
      <c r="F174" s="7"/>
      <c r="G174" s="2" t="str">
        <f>_xlfn.XLOOKUP(L_CI[[#This Row],[MIS code]],L_Mis[MIS code],L_Mis[MIS name])</f>
        <v>DT TMDV/Cho thuê trạm sạc VF</v>
      </c>
      <c r="H174" s="7"/>
      <c r="I174" s="2"/>
      <c r="J174" s="4">
        <v>0</v>
      </c>
      <c r="K174" s="4">
        <v>0</v>
      </c>
      <c r="L174" s="4" t="str">
        <v>DT0043</v>
      </c>
      <c r="M174" s="4" t="str">
        <v>DT TMDV/Cho thuê trạm sạc VF</v>
      </c>
      <c r="N174" s="4" t="str">
        <v>-</v>
      </c>
      <c r="O174" s="2"/>
      <c r="P174" s="4" t="str">
        <v>DT TMDV/Cho thuê trạm sạc VF</v>
      </c>
    </row>
    <row r="175" spans="1:16" x14ac:dyDescent="0.35">
      <c r="A175" s="2"/>
      <c r="B175" s="7" t="s">
        <v>577</v>
      </c>
      <c r="C175" s="7" t="s">
        <v>578</v>
      </c>
      <c r="D175" s="7"/>
      <c r="E175" s="7" t="s">
        <v>577</v>
      </c>
      <c r="F175" s="7"/>
      <c r="G175" s="2" t="str">
        <f>_xlfn.XLOOKUP(L_CI[[#This Row],[MIS code]],L_Mis[MIS code],L_Mis[MIS name])</f>
        <v>DT Phí quản lý thu hộ CĐT</v>
      </c>
      <c r="H175" s="7"/>
      <c r="I175" s="2"/>
      <c r="J175" s="4">
        <v>0</v>
      </c>
      <c r="K175" s="4">
        <v>0</v>
      </c>
      <c r="L175" s="4" t="str">
        <v>DT0044</v>
      </c>
      <c r="M175" s="4" t="str">
        <v>DT Phí quản lý thu hộ CĐT</v>
      </c>
      <c r="N175" s="4" t="str">
        <v>-</v>
      </c>
      <c r="O175" s="2"/>
      <c r="P175" s="4" t="str">
        <v>DT Phí quản lý thu hộ CĐT</v>
      </c>
    </row>
    <row r="176" spans="1:16" x14ac:dyDescent="0.35">
      <c r="A176" s="2"/>
      <c r="B176" s="7" t="s">
        <v>579</v>
      </c>
      <c r="C176" s="7" t="s">
        <v>580</v>
      </c>
      <c r="D176" s="7"/>
      <c r="E176" s="7" t="s">
        <v>579</v>
      </c>
      <c r="F176" s="7"/>
      <c r="G176" s="2" t="str">
        <f>_xlfn.XLOOKUP(L_CI[[#This Row],[MIS code]],L_Mis[MIS code],L_Mis[MIS name])</f>
        <v>DT trích từ quỹ kết dư các BQT</v>
      </c>
      <c r="H176" s="7"/>
      <c r="I176" s="2"/>
      <c r="J176" s="4">
        <v>0</v>
      </c>
      <c r="K176" s="4">
        <v>0</v>
      </c>
      <c r="L176" s="4" t="str">
        <v>DT0045</v>
      </c>
      <c r="M176" s="4" t="str">
        <v>DT trích từ quỹ kết dư các BQT</v>
      </c>
      <c r="N176" s="4" t="str">
        <v>-</v>
      </c>
      <c r="O176" s="2"/>
      <c r="P176" s="4" t="str">
        <v>DT trích từ quỹ kết dư các BQT</v>
      </c>
    </row>
    <row r="177" spans="1:16" x14ac:dyDescent="0.35">
      <c r="A177" s="2"/>
      <c r="B177" s="7" t="s">
        <v>581</v>
      </c>
      <c r="C177" s="7" t="s">
        <v>582</v>
      </c>
      <c r="D177" s="7"/>
      <c r="E177" s="7" t="s">
        <v>581</v>
      </c>
      <c r="F177" s="7"/>
      <c r="G177" s="2" t="str">
        <f>_xlfn.XLOOKUP(L_CI[[#This Row],[MIS code]],L_Mis[MIS code],L_Mis[MIS name])</f>
        <v>DT hoa hồng trạm sạc VF</v>
      </c>
      <c r="H177" s="7"/>
      <c r="I177" s="2"/>
      <c r="J177" s="4">
        <v>0</v>
      </c>
      <c r="K177" s="4">
        <v>0</v>
      </c>
      <c r="L177" s="4" t="str">
        <v>DT0046</v>
      </c>
      <c r="M177" s="4" t="str">
        <v>DT hoa hồng trạm sạc VF</v>
      </c>
      <c r="N177" s="4" t="str">
        <v>-</v>
      </c>
      <c r="O177" s="2"/>
      <c r="P177" s="4" t="str">
        <v>DT hoa hồng trạm sạc VF</v>
      </c>
    </row>
    <row r="178" spans="1:16" x14ac:dyDescent="0.35">
      <c r="A178" s="2"/>
      <c r="B178" s="7" t="s">
        <v>583</v>
      </c>
      <c r="C178" s="7" t="s">
        <v>584</v>
      </c>
      <c r="D178" s="7"/>
      <c r="E178" s="7" t="s">
        <v>583</v>
      </c>
      <c r="F178" s="7"/>
      <c r="G178" s="2" t="str">
        <f>_xlfn.XLOOKUP(L_CI[[#This Row],[MIS code]],L_Mis[MIS code],L_Mis[MIS name])</f>
        <v>Doanh thu cho thuê xe bus</v>
      </c>
      <c r="H178" s="7"/>
      <c r="I178" s="2"/>
      <c r="J178" s="4">
        <v>0</v>
      </c>
      <c r="K178" s="4">
        <v>0</v>
      </c>
      <c r="L178" s="4" t="str">
        <v>DT0047</v>
      </c>
      <c r="M178" s="4" t="str">
        <v>Doanh thu cho thuê xe bus</v>
      </c>
      <c r="N178" s="4" t="str">
        <v>-</v>
      </c>
      <c r="O178" s="2"/>
      <c r="P178" s="4" t="str">
        <v>Doanh thu cho thuê xe bus</v>
      </c>
    </row>
    <row r="179" spans="1:16" x14ac:dyDescent="0.35">
      <c r="A179" s="2"/>
      <c r="B179" s="7" t="s">
        <v>585</v>
      </c>
      <c r="C179" s="7" t="s">
        <v>586</v>
      </c>
      <c r="D179" s="7"/>
      <c r="E179" s="7" t="s">
        <v>585</v>
      </c>
      <c r="F179" s="7"/>
      <c r="G179" s="2" t="str">
        <f>_xlfn.XLOOKUP(L_CI[[#This Row],[MIS code]],L_Mis[MIS code],L_Mis[MIS name])</f>
        <v>Doanh thu nước khoáng Onsen</v>
      </c>
      <c r="H179" s="7"/>
      <c r="I179" s="2"/>
      <c r="J179" s="4">
        <v>0</v>
      </c>
      <c r="K179" s="4">
        <v>0</v>
      </c>
      <c r="L179" s="4" t="str">
        <v>DT0048</v>
      </c>
      <c r="M179" s="4" t="str">
        <v>Doanh thu nước khoáng Onsen</v>
      </c>
      <c r="N179" s="4" t="str">
        <v>-</v>
      </c>
      <c r="O179" s="2"/>
      <c r="P179" s="4" t="str">
        <v>Doanh thu nước khoáng Onsen</v>
      </c>
    </row>
    <row r="180" spans="1:16" x14ac:dyDescent="0.35">
      <c r="A180" s="2"/>
      <c r="B180" s="7" t="s">
        <v>587</v>
      </c>
      <c r="C180" s="7" t="s">
        <v>588</v>
      </c>
      <c r="D180" s="7"/>
      <c r="E180" s="7" t="s">
        <v>587</v>
      </c>
      <c r="F180" s="7"/>
      <c r="G180" s="2" t="str">
        <f>_xlfn.XLOOKUP(L_CI[[#This Row],[MIS code]],L_Mis[MIS code],L_Mis[MIS name])</f>
        <v>Thu hộ thù lao Ban Quản Trị</v>
      </c>
      <c r="H180" s="7"/>
      <c r="I180" s="2"/>
      <c r="J180" s="4">
        <v>0</v>
      </c>
      <c r="K180" s="4">
        <v>0</v>
      </c>
      <c r="L180" s="4" t="str">
        <v>DT0049</v>
      </c>
      <c r="M180" s="4" t="str">
        <v>Thu hộ thù lao Ban Quản Trị</v>
      </c>
      <c r="N180" s="4" t="str">
        <v>-</v>
      </c>
      <c r="O180" s="2"/>
      <c r="P180" s="4" t="str">
        <v>Thu hộ thù lao Ban Quản Trị</v>
      </c>
    </row>
    <row r="181" spans="1:16" x14ac:dyDescent="0.35">
      <c r="A181" s="2"/>
      <c r="B181" s="7" t="s">
        <v>589</v>
      </c>
      <c r="C181" s="7" t="s">
        <v>590</v>
      </c>
      <c r="D181" s="7"/>
      <c r="E181" s="7" t="s">
        <v>589</v>
      </c>
      <c r="F181" s="7"/>
      <c r="G181" s="2" t="str">
        <f>_xlfn.XLOOKUP(L_CI[[#This Row],[MIS code]],L_Mis[MIS code],L_Mis[MIS name])</f>
        <v>Các khoản thu hộ khác cho BQT</v>
      </c>
      <c r="H181" s="7"/>
      <c r="I181" s="2"/>
      <c r="J181" s="4">
        <v>0</v>
      </c>
      <c r="K181" s="4">
        <v>0</v>
      </c>
      <c r="L181" s="4" t="str">
        <v>DT0050</v>
      </c>
      <c r="M181" s="4" t="str">
        <v>Các khoản thu hộ khác cho BQT</v>
      </c>
      <c r="N181" s="4" t="str">
        <v>-</v>
      </c>
      <c r="O181" s="2"/>
      <c r="P181" s="4" t="str">
        <v>Các khoản thu hộ khác cho BQT</v>
      </c>
    </row>
  </sheetData>
  <phoneticPr fontId="5" type="noConversion"/>
  <dataValidations count="3">
    <dataValidation type="list" allowBlank="1" showInputMessage="1" showErrorMessage="1" sqref="I7:I289" xr:uid="{3F137D62-3A74-4A18-8925-BB61AFF337C4}">
      <formula1>_xlfn.ANCHORARRAY($BN$9)</formula1>
    </dataValidation>
    <dataValidation type="list" allowBlank="1" showInputMessage="1" showErrorMessage="1" sqref="D7:D181" xr:uid="{0936873B-7830-4F2A-9461-3C7E14A83010}">
      <formula1>$J$2:$N$2</formula1>
    </dataValidation>
    <dataValidation type="list" allowBlank="1" showInputMessage="1" sqref="G7:G181" xr:uid="{9D42B8A2-8EB2-4FB9-88EF-1B30C5726BE6}">
      <formula1>_xlfn.ANCHORARRAY($P$7)</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2F3A4D17-4F5F-4AF0-B15B-25D99C542567}">
          <x14:formula1>
            <xm:f>_xlfn.ANCHORARRAY('MIS code'!$I$8)</xm:f>
          </x14:formula1>
          <xm:sqref>E7:E181</xm:sqref>
        </x14:dataValidation>
        <x14:dataValidation type="list" allowBlank="1" showInputMessage="1" showErrorMessage="1" xr:uid="{A3935362-9BA7-474F-B6EA-CBAC95BA412F}">
          <x14:formula1>
            <xm:f>_xlfn.ANCHORARRAY(Financial!$I$6)</xm:f>
          </x14:formula1>
          <xm:sqref>F7:F181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FE21-38B1-47F2-A926-A471287FA823}">
  <sheetPr codeName="Sheet13">
    <tabColor theme="7" tint="0.79998168889431442"/>
  </sheetPr>
  <dimension ref="A1:I238"/>
  <sheetViews>
    <sheetView showGridLines="0" zoomScaleNormal="100" workbookViewId="0">
      <pane ySplit="5" topLeftCell="A6" activePane="bottomLeft" state="frozen"/>
      <selection activeCell="K14" sqref="K14"/>
      <selection pane="bottomLeft" activeCell="A4" sqref="A4:XFD4"/>
    </sheetView>
  </sheetViews>
  <sheetFormatPr defaultRowHeight="12.9" x14ac:dyDescent="0.35"/>
  <cols>
    <col min="1" max="1" width="1.9140625" customWidth="1"/>
    <col min="2" max="2" width="11.58203125" customWidth="1"/>
    <col min="3" max="3" width="61.08203125" customWidth="1"/>
    <col min="4" max="4" width="16.4140625" customWidth="1"/>
    <col min="5" max="5" width="1.6640625" customWidth="1"/>
    <col min="6" max="6" width="7.33203125" style="1" customWidth="1"/>
    <col min="7" max="7" width="6.6640625" style="1" customWidth="1"/>
    <col min="8" max="9" width="8.9140625" style="1" customWidth="1"/>
  </cols>
  <sheetData>
    <row r="1" spans="1:9" x14ac:dyDescent="0.35">
      <c r="A1" s="2"/>
      <c r="B1" s="2" t="str">
        <f t="array" ref="B1:I1">""</f>
        <v/>
      </c>
      <c r="C1" s="2" t="str">
        <v/>
      </c>
      <c r="D1" s="2" t="str">
        <v/>
      </c>
      <c r="E1" s="2" t="str">
        <v/>
      </c>
      <c r="F1" s="4" t="str">
        <v/>
      </c>
      <c r="G1" s="4" t="str">
        <v/>
      </c>
      <c r="H1" s="4" t="str">
        <v/>
      </c>
      <c r="I1" s="4" t="str">
        <v/>
      </c>
    </row>
    <row r="2" spans="1:9" ht="14.05" customHeight="1" x14ac:dyDescent="0.35">
      <c r="A2" s="2"/>
      <c r="B2" s="8" t="s">
        <v>601</v>
      </c>
      <c r="C2" s="2"/>
      <c r="D2" s="2"/>
      <c r="E2" s="2"/>
      <c r="F2" s="4"/>
      <c r="G2" s="4"/>
      <c r="H2" s="4"/>
      <c r="I2" s="4"/>
    </row>
    <row r="3" spans="1:9" ht="14.05" customHeight="1" x14ac:dyDescent="0.35">
      <c r="A3" s="2"/>
      <c r="B3" s="2"/>
      <c r="C3" s="2"/>
      <c r="D3" s="2"/>
      <c r="E3" s="2"/>
      <c r="F3" s="4"/>
      <c r="G3" s="4"/>
      <c r="H3" s="4"/>
      <c r="I3" s="4"/>
    </row>
    <row r="4" spans="1:9" ht="14.05" customHeight="1" x14ac:dyDescent="0.35">
      <c r="A4" s="2"/>
      <c r="B4" s="2"/>
      <c r="C4" s="2"/>
      <c r="D4" s="2"/>
      <c r="E4" s="2"/>
      <c r="F4" s="4">
        <f>MAX(_xlfn.ANCHORARRAY(F6))</f>
        <v>0</v>
      </c>
      <c r="G4" s="4">
        <f>MAX(_xlfn.ANCHORARRAY(G6))</f>
        <v>0</v>
      </c>
      <c r="H4" s="4"/>
      <c r="I4" s="4"/>
    </row>
    <row r="5" spans="1:9" x14ac:dyDescent="0.35">
      <c r="A5" s="2" t="s">
        <v>8</v>
      </c>
      <c r="B5" s="2" t="s">
        <v>602</v>
      </c>
      <c r="C5" s="2" t="s">
        <v>603</v>
      </c>
      <c r="D5" s="2" t="s">
        <v>11</v>
      </c>
      <c r="E5" s="2" t="s">
        <v>8</v>
      </c>
      <c r="F5" s="4" t="s">
        <v>12</v>
      </c>
      <c r="G5" s="4" t="s">
        <v>13</v>
      </c>
      <c r="H5" s="4" t="s">
        <v>14</v>
      </c>
      <c r="I5" s="4" t="s">
        <v>240</v>
      </c>
    </row>
    <row r="6" spans="1:9" x14ac:dyDescent="0.35">
      <c r="A6" s="2"/>
      <c r="B6" s="7" t="s">
        <v>604</v>
      </c>
      <c r="C6" s="7" t="s">
        <v>605</v>
      </c>
      <c r="D6" s="7"/>
      <c r="E6" s="2"/>
      <c r="F6" s="4" cm="1">
        <f t="array" ref="F6:F238">COUNTIFS(L_OJ[Object],L_OJ[Object])-1</f>
        <v>0</v>
      </c>
      <c r="G6" s="4" cm="1">
        <f t="array" ref="G6:G238">COUNTIFS(L_OJ[Object],L_OJ[Object]&amp;"?")</f>
        <v>0</v>
      </c>
      <c r="H6" s="4" t="str" cm="1">
        <f t="array" ref="H6:H238">_xlfn._xlws.SORT(L_OJ[Object])</f>
        <v>DA0000</v>
      </c>
      <c r="I6" s="4" cm="1">
        <f t="array" ref="I6:I238">COUNTIFS(L_CI[MIS code],L_OJ[Object])</f>
        <v>0</v>
      </c>
    </row>
    <row r="7" spans="1:9" x14ac:dyDescent="0.35">
      <c r="A7" s="2"/>
      <c r="B7" s="7" t="s">
        <v>606</v>
      </c>
      <c r="C7" s="7" t="s">
        <v>607</v>
      </c>
      <c r="D7" s="7"/>
      <c r="E7" s="2"/>
      <c r="F7" s="4">
        <v>0</v>
      </c>
      <c r="G7" s="4">
        <v>0</v>
      </c>
      <c r="H7" s="4" t="str">
        <v>DA0001</v>
      </c>
      <c r="I7" s="4">
        <v>0</v>
      </c>
    </row>
    <row r="8" spans="1:9" x14ac:dyDescent="0.35">
      <c r="A8" s="2"/>
      <c r="B8" s="7" t="s">
        <v>608</v>
      </c>
      <c r="C8" s="7" t="s">
        <v>609</v>
      </c>
      <c r="D8" s="7"/>
      <c r="E8" s="2"/>
      <c r="F8" s="4">
        <v>0</v>
      </c>
      <c r="G8" s="4">
        <v>0</v>
      </c>
      <c r="H8" s="4" t="str">
        <v>DA0002</v>
      </c>
      <c r="I8" s="4">
        <v>0</v>
      </c>
    </row>
    <row r="9" spans="1:9" x14ac:dyDescent="0.35">
      <c r="A9" s="2"/>
      <c r="B9" s="7" t="s">
        <v>610</v>
      </c>
      <c r="C9" s="7" t="s">
        <v>611</v>
      </c>
      <c r="D9" s="7"/>
      <c r="E9" s="2"/>
      <c r="F9" s="4">
        <v>0</v>
      </c>
      <c r="G9" s="4">
        <v>0</v>
      </c>
      <c r="H9" s="4" t="str">
        <v>DA0003</v>
      </c>
      <c r="I9" s="4">
        <v>0</v>
      </c>
    </row>
    <row r="10" spans="1:9" x14ac:dyDescent="0.35">
      <c r="A10" s="2"/>
      <c r="B10" s="7" t="s">
        <v>612</v>
      </c>
      <c r="C10" s="7" t="s">
        <v>613</v>
      </c>
      <c r="D10" s="7"/>
      <c r="E10" s="2"/>
      <c r="F10" s="4">
        <v>0</v>
      </c>
      <c r="G10" s="4">
        <v>0</v>
      </c>
      <c r="H10" s="4" t="str">
        <v>DA0004</v>
      </c>
      <c r="I10" s="4">
        <v>0</v>
      </c>
    </row>
    <row r="11" spans="1:9" x14ac:dyDescent="0.35">
      <c r="A11" s="2"/>
      <c r="B11" s="7" t="s">
        <v>614</v>
      </c>
      <c r="C11" s="7" t="s">
        <v>615</v>
      </c>
      <c r="D11" s="7"/>
      <c r="E11" s="2"/>
      <c r="F11" s="4">
        <v>0</v>
      </c>
      <c r="G11" s="4">
        <v>0</v>
      </c>
      <c r="H11" s="4" t="str">
        <v>DA0005</v>
      </c>
      <c r="I11" s="4">
        <v>0</v>
      </c>
    </row>
    <row r="12" spans="1:9" x14ac:dyDescent="0.35">
      <c r="A12" s="2"/>
      <c r="B12" s="7" t="s">
        <v>616</v>
      </c>
      <c r="C12" s="7" t="s">
        <v>617</v>
      </c>
      <c r="D12" s="7"/>
      <c r="E12" s="2"/>
      <c r="F12" s="4">
        <v>0</v>
      </c>
      <c r="G12" s="4">
        <v>0</v>
      </c>
      <c r="H12" s="4" t="str">
        <v>DA0006</v>
      </c>
      <c r="I12" s="4">
        <v>0</v>
      </c>
    </row>
    <row r="13" spans="1:9" x14ac:dyDescent="0.35">
      <c r="A13" s="2"/>
      <c r="B13" s="7" t="s">
        <v>618</v>
      </c>
      <c r="C13" s="7" t="s">
        <v>619</v>
      </c>
      <c r="D13" s="7"/>
      <c r="E13" s="2"/>
      <c r="F13" s="4">
        <v>0</v>
      </c>
      <c r="G13" s="4">
        <v>0</v>
      </c>
      <c r="H13" s="4" t="str">
        <v>DA0007</v>
      </c>
      <c r="I13" s="4">
        <v>0</v>
      </c>
    </row>
    <row r="14" spans="1:9" x14ac:dyDescent="0.35">
      <c r="A14" s="2"/>
      <c r="B14" s="7" t="s">
        <v>620</v>
      </c>
      <c r="C14" s="7" t="s">
        <v>621</v>
      </c>
      <c r="D14" s="7"/>
      <c r="E14" s="2"/>
      <c r="F14" s="4">
        <v>0</v>
      </c>
      <c r="G14" s="4">
        <v>0</v>
      </c>
      <c r="H14" s="4" t="str">
        <v>DA0008</v>
      </c>
      <c r="I14" s="4">
        <v>0</v>
      </c>
    </row>
    <row r="15" spans="1:9" x14ac:dyDescent="0.35">
      <c r="A15" s="2"/>
      <c r="B15" s="7" t="s">
        <v>622</v>
      </c>
      <c r="C15" s="7" t="s">
        <v>623</v>
      </c>
      <c r="D15" s="7"/>
      <c r="E15" s="2"/>
      <c r="F15" s="4">
        <v>0</v>
      </c>
      <c r="G15" s="4">
        <v>0</v>
      </c>
      <c r="H15" s="4" t="str">
        <v>DA0009</v>
      </c>
      <c r="I15" s="4">
        <v>0</v>
      </c>
    </row>
    <row r="16" spans="1:9" x14ac:dyDescent="0.35">
      <c r="A16" s="2"/>
      <c r="B16" s="7" t="s">
        <v>624</v>
      </c>
      <c r="C16" s="7" t="s">
        <v>625</v>
      </c>
      <c r="D16" s="7"/>
      <c r="E16" s="2"/>
      <c r="F16" s="4">
        <v>0</v>
      </c>
      <c r="G16" s="4">
        <v>0</v>
      </c>
      <c r="H16" s="4" t="str">
        <v>DA0010</v>
      </c>
      <c r="I16" s="4">
        <v>0</v>
      </c>
    </row>
    <row r="17" spans="1:9" x14ac:dyDescent="0.35">
      <c r="A17" s="2"/>
      <c r="B17" s="7" t="s">
        <v>626</v>
      </c>
      <c r="C17" s="7" t="s">
        <v>627</v>
      </c>
      <c r="D17" s="7"/>
      <c r="E17" s="2"/>
      <c r="F17" s="4">
        <v>0</v>
      </c>
      <c r="G17" s="4">
        <v>0</v>
      </c>
      <c r="H17" s="4" t="str">
        <v>DA0011</v>
      </c>
      <c r="I17" s="4">
        <v>0</v>
      </c>
    </row>
    <row r="18" spans="1:9" x14ac:dyDescent="0.35">
      <c r="A18" s="2"/>
      <c r="B18" s="7" t="s">
        <v>628</v>
      </c>
      <c r="C18" s="7" t="s">
        <v>629</v>
      </c>
      <c r="D18" s="7"/>
      <c r="E18" s="2"/>
      <c r="F18" s="4">
        <v>0</v>
      </c>
      <c r="G18" s="4">
        <v>0</v>
      </c>
      <c r="H18" s="4" t="str">
        <v>DA0012</v>
      </c>
      <c r="I18" s="4">
        <v>0</v>
      </c>
    </row>
    <row r="19" spans="1:9" x14ac:dyDescent="0.35">
      <c r="A19" s="2"/>
      <c r="B19" s="7" t="s">
        <v>630</v>
      </c>
      <c r="C19" s="7" t="s">
        <v>631</v>
      </c>
      <c r="D19" s="7"/>
      <c r="E19" s="2"/>
      <c r="F19" s="4">
        <v>0</v>
      </c>
      <c r="G19" s="4">
        <v>0</v>
      </c>
      <c r="H19" s="4" t="str">
        <v>DA0013</v>
      </c>
      <c r="I19" s="4">
        <v>0</v>
      </c>
    </row>
    <row r="20" spans="1:9" x14ac:dyDescent="0.35">
      <c r="A20" s="2"/>
      <c r="B20" s="7" t="s">
        <v>632</v>
      </c>
      <c r="C20" s="7" t="s">
        <v>633</v>
      </c>
      <c r="D20" s="7"/>
      <c r="E20" s="2"/>
      <c r="F20" s="4">
        <v>0</v>
      </c>
      <c r="G20" s="4">
        <v>0</v>
      </c>
      <c r="H20" s="4" t="str">
        <v>DA0014</v>
      </c>
      <c r="I20" s="4">
        <v>0</v>
      </c>
    </row>
    <row r="21" spans="1:9" x14ac:dyDescent="0.35">
      <c r="A21" s="2"/>
      <c r="B21" s="7" t="s">
        <v>634</v>
      </c>
      <c r="C21" s="7" t="s">
        <v>635</v>
      </c>
      <c r="D21" s="7"/>
      <c r="E21" s="2"/>
      <c r="F21" s="4">
        <v>0</v>
      </c>
      <c r="G21" s="4">
        <v>0</v>
      </c>
      <c r="H21" s="4" t="str">
        <v>DA0015</v>
      </c>
      <c r="I21" s="4">
        <v>0</v>
      </c>
    </row>
    <row r="22" spans="1:9" x14ac:dyDescent="0.35">
      <c r="A22" s="2"/>
      <c r="B22" s="7" t="s">
        <v>636</v>
      </c>
      <c r="C22" s="7" t="s">
        <v>637</v>
      </c>
      <c r="D22" s="7"/>
      <c r="E22" s="2"/>
      <c r="F22" s="4">
        <v>0</v>
      </c>
      <c r="G22" s="4">
        <v>0</v>
      </c>
      <c r="H22" s="4" t="str">
        <v>DA0016</v>
      </c>
      <c r="I22" s="4">
        <v>0</v>
      </c>
    </row>
    <row r="23" spans="1:9" x14ac:dyDescent="0.35">
      <c r="A23" s="2"/>
      <c r="B23" s="7" t="s">
        <v>638</v>
      </c>
      <c r="C23" s="7" t="s">
        <v>639</v>
      </c>
      <c r="D23" s="7"/>
      <c r="E23" s="2"/>
      <c r="F23" s="4">
        <v>0</v>
      </c>
      <c r="G23" s="4">
        <v>0</v>
      </c>
      <c r="H23" s="4" t="str">
        <v>DA0017</v>
      </c>
      <c r="I23" s="4">
        <v>0</v>
      </c>
    </row>
    <row r="24" spans="1:9" x14ac:dyDescent="0.35">
      <c r="A24" s="2"/>
      <c r="B24" s="7" t="s">
        <v>640</v>
      </c>
      <c r="C24" s="7" t="s">
        <v>641</v>
      </c>
      <c r="D24" s="7"/>
      <c r="E24" s="2"/>
      <c r="F24" s="4">
        <v>0</v>
      </c>
      <c r="G24" s="4">
        <v>0</v>
      </c>
      <c r="H24" s="4" t="str">
        <v>DA0018</v>
      </c>
      <c r="I24" s="4">
        <v>0</v>
      </c>
    </row>
    <row r="25" spans="1:9" x14ac:dyDescent="0.35">
      <c r="A25" s="2"/>
      <c r="B25" s="7" t="s">
        <v>642</v>
      </c>
      <c r="C25" s="7" t="s">
        <v>643</v>
      </c>
      <c r="D25" s="7"/>
      <c r="E25" s="2"/>
      <c r="F25" s="4">
        <v>0</v>
      </c>
      <c r="G25" s="4">
        <v>0</v>
      </c>
      <c r="H25" s="4" t="str">
        <v>DA0019</v>
      </c>
      <c r="I25" s="4">
        <v>0</v>
      </c>
    </row>
    <row r="26" spans="1:9" x14ac:dyDescent="0.35">
      <c r="A26" s="2"/>
      <c r="B26" s="7" t="s">
        <v>644</v>
      </c>
      <c r="C26" s="7" t="s">
        <v>645</v>
      </c>
      <c r="D26" s="7"/>
      <c r="E26" s="2"/>
      <c r="F26" s="4">
        <v>0</v>
      </c>
      <c r="G26" s="4">
        <v>0</v>
      </c>
      <c r="H26" s="4" t="str">
        <v>DA0020</v>
      </c>
      <c r="I26" s="4">
        <v>0</v>
      </c>
    </row>
    <row r="27" spans="1:9" x14ac:dyDescent="0.35">
      <c r="A27" s="2"/>
      <c r="B27" s="7" t="s">
        <v>646</v>
      </c>
      <c r="C27" s="7" t="s">
        <v>647</v>
      </c>
      <c r="D27" s="7"/>
      <c r="E27" s="2"/>
      <c r="F27" s="4">
        <v>0</v>
      </c>
      <c r="G27" s="4">
        <v>0</v>
      </c>
      <c r="H27" s="4" t="str">
        <v>DA0021</v>
      </c>
      <c r="I27" s="4">
        <v>0</v>
      </c>
    </row>
    <row r="28" spans="1:9" x14ac:dyDescent="0.35">
      <c r="A28" s="2"/>
      <c r="B28" s="7" t="s">
        <v>648</v>
      </c>
      <c r="C28" s="7" t="s">
        <v>649</v>
      </c>
      <c r="D28" s="7"/>
      <c r="E28" s="2"/>
      <c r="F28" s="4">
        <v>0</v>
      </c>
      <c r="G28" s="4">
        <v>0</v>
      </c>
      <c r="H28" s="4" t="str">
        <v>DA0022</v>
      </c>
      <c r="I28" s="4">
        <v>0</v>
      </c>
    </row>
    <row r="29" spans="1:9" x14ac:dyDescent="0.35">
      <c r="A29" s="2"/>
      <c r="B29" s="7" t="s">
        <v>650</v>
      </c>
      <c r="C29" s="7" t="s">
        <v>651</v>
      </c>
      <c r="D29" s="7"/>
      <c r="E29" s="2"/>
      <c r="F29" s="4">
        <v>0</v>
      </c>
      <c r="G29" s="4">
        <v>0</v>
      </c>
      <c r="H29" s="4" t="str">
        <v>DA0023</v>
      </c>
      <c r="I29" s="4">
        <v>0</v>
      </c>
    </row>
    <row r="30" spans="1:9" x14ac:dyDescent="0.35">
      <c r="A30" s="2"/>
      <c r="B30" s="7" t="s">
        <v>652</v>
      </c>
      <c r="C30" s="7" t="s">
        <v>653</v>
      </c>
      <c r="D30" s="7"/>
      <c r="E30" s="2"/>
      <c r="F30" s="4">
        <v>0</v>
      </c>
      <c r="G30" s="4">
        <v>0</v>
      </c>
      <c r="H30" s="4" t="str">
        <v>DA0024</v>
      </c>
      <c r="I30" s="4">
        <v>0</v>
      </c>
    </row>
    <row r="31" spans="1:9" x14ac:dyDescent="0.35">
      <c r="A31" s="2"/>
      <c r="B31" s="7" t="s">
        <v>654</v>
      </c>
      <c r="C31" s="7" t="s">
        <v>655</v>
      </c>
      <c r="D31" s="7"/>
      <c r="E31" s="2"/>
      <c r="F31" s="4">
        <v>0</v>
      </c>
      <c r="G31" s="4">
        <v>0</v>
      </c>
      <c r="H31" s="4" t="str">
        <v>DA0025</v>
      </c>
      <c r="I31" s="4">
        <v>0</v>
      </c>
    </row>
    <row r="32" spans="1:9" x14ac:dyDescent="0.35">
      <c r="A32" s="2"/>
      <c r="B32" s="7" t="s">
        <v>656</v>
      </c>
      <c r="C32" s="7" t="s">
        <v>657</v>
      </c>
      <c r="D32" s="7"/>
      <c r="E32" s="2"/>
      <c r="F32" s="4">
        <v>0</v>
      </c>
      <c r="G32" s="4">
        <v>0</v>
      </c>
      <c r="H32" s="4" t="str">
        <v>DA0026</v>
      </c>
      <c r="I32" s="4">
        <v>0</v>
      </c>
    </row>
    <row r="33" spans="1:9" x14ac:dyDescent="0.35">
      <c r="A33" s="2"/>
      <c r="B33" s="7" t="s">
        <v>658</v>
      </c>
      <c r="C33" s="7" t="s">
        <v>659</v>
      </c>
      <c r="D33" s="7"/>
      <c r="E33" s="2"/>
      <c r="F33" s="4">
        <v>0</v>
      </c>
      <c r="G33" s="4">
        <v>0</v>
      </c>
      <c r="H33" s="4" t="str">
        <v>DA0027</v>
      </c>
      <c r="I33" s="4">
        <v>0</v>
      </c>
    </row>
    <row r="34" spans="1:9" x14ac:dyDescent="0.35">
      <c r="A34" s="2"/>
      <c r="B34" s="7" t="s">
        <v>660</v>
      </c>
      <c r="C34" s="7" t="s">
        <v>661</v>
      </c>
      <c r="D34" s="7"/>
      <c r="E34" s="2"/>
      <c r="F34" s="4">
        <v>0</v>
      </c>
      <c r="G34" s="4">
        <v>0</v>
      </c>
      <c r="H34" s="4" t="str">
        <v>DA0028</v>
      </c>
      <c r="I34" s="4">
        <v>0</v>
      </c>
    </row>
    <row r="35" spans="1:9" x14ac:dyDescent="0.35">
      <c r="A35" s="2"/>
      <c r="B35" s="7" t="s">
        <v>662</v>
      </c>
      <c r="C35" s="7" t="s">
        <v>663</v>
      </c>
      <c r="D35" s="7"/>
      <c r="E35" s="2"/>
      <c r="F35" s="4">
        <v>0</v>
      </c>
      <c r="G35" s="4">
        <v>0</v>
      </c>
      <c r="H35" s="4" t="str">
        <v>DA0101</v>
      </c>
      <c r="I35" s="4">
        <v>0</v>
      </c>
    </row>
    <row r="36" spans="1:9" x14ac:dyDescent="0.35">
      <c r="A36" s="2"/>
      <c r="B36" s="7" t="s">
        <v>664</v>
      </c>
      <c r="C36" s="7" t="s">
        <v>665</v>
      </c>
      <c r="D36" s="7"/>
      <c r="E36" s="2"/>
      <c r="F36" s="4">
        <v>0</v>
      </c>
      <c r="G36" s="4">
        <v>0</v>
      </c>
      <c r="H36" s="4" t="str">
        <v>DA0102</v>
      </c>
      <c r="I36" s="4">
        <v>0</v>
      </c>
    </row>
    <row r="37" spans="1:9" x14ac:dyDescent="0.35">
      <c r="A37" s="2"/>
      <c r="B37" s="7" t="s">
        <v>666</v>
      </c>
      <c r="C37" s="7" t="s">
        <v>667</v>
      </c>
      <c r="D37" s="7"/>
      <c r="E37" s="2"/>
      <c r="F37" s="4">
        <v>0</v>
      </c>
      <c r="G37" s="4">
        <v>0</v>
      </c>
      <c r="H37" s="4" t="str">
        <v>DA0103</v>
      </c>
      <c r="I37" s="4">
        <v>0</v>
      </c>
    </row>
    <row r="38" spans="1:9" x14ac:dyDescent="0.35">
      <c r="A38" s="2"/>
      <c r="B38" s="7" t="s">
        <v>668</v>
      </c>
      <c r="C38" s="7" t="s">
        <v>669</v>
      </c>
      <c r="D38" s="7"/>
      <c r="E38" s="2"/>
      <c r="F38" s="4">
        <v>0</v>
      </c>
      <c r="G38" s="4">
        <v>0</v>
      </c>
      <c r="H38" s="4" t="str">
        <v>DA0104</v>
      </c>
      <c r="I38" s="4">
        <v>0</v>
      </c>
    </row>
    <row r="39" spans="1:9" x14ac:dyDescent="0.35">
      <c r="A39" s="2"/>
      <c r="B39" s="7" t="s">
        <v>670</v>
      </c>
      <c r="C39" s="7" t="s">
        <v>671</v>
      </c>
      <c r="D39" s="7"/>
      <c r="E39" s="2"/>
      <c r="F39" s="4">
        <v>0</v>
      </c>
      <c r="G39" s="4">
        <v>0</v>
      </c>
      <c r="H39" s="4" t="str">
        <v>DA0105</v>
      </c>
      <c r="I39" s="4">
        <v>0</v>
      </c>
    </row>
    <row r="40" spans="1:9" x14ac:dyDescent="0.35">
      <c r="A40" s="2"/>
      <c r="B40" s="7" t="s">
        <v>672</v>
      </c>
      <c r="C40" s="7" t="s">
        <v>673</v>
      </c>
      <c r="D40" s="7"/>
      <c r="E40" s="2"/>
      <c r="F40" s="4">
        <v>0</v>
      </c>
      <c r="G40" s="4">
        <v>0</v>
      </c>
      <c r="H40" s="4" t="str">
        <v>DA0106</v>
      </c>
      <c r="I40" s="4">
        <v>0</v>
      </c>
    </row>
    <row r="41" spans="1:9" x14ac:dyDescent="0.35">
      <c r="A41" s="2"/>
      <c r="B41" s="7" t="s">
        <v>674</v>
      </c>
      <c r="C41" s="7" t="s">
        <v>675</v>
      </c>
      <c r="D41" s="7"/>
      <c r="E41" s="2"/>
      <c r="F41" s="4">
        <v>0</v>
      </c>
      <c r="G41" s="4">
        <v>0</v>
      </c>
      <c r="H41" s="4" t="str">
        <v>DA0107</v>
      </c>
      <c r="I41" s="4">
        <v>0</v>
      </c>
    </row>
    <row r="42" spans="1:9" x14ac:dyDescent="0.35">
      <c r="A42" s="2"/>
      <c r="B42" s="7" t="s">
        <v>676</v>
      </c>
      <c r="C42" s="7" t="s">
        <v>677</v>
      </c>
      <c r="D42" s="7"/>
      <c r="E42" s="2"/>
      <c r="F42" s="4">
        <v>0</v>
      </c>
      <c r="G42" s="4">
        <v>0</v>
      </c>
      <c r="H42" s="4" t="str">
        <v>DA0108</v>
      </c>
      <c r="I42" s="4">
        <v>0</v>
      </c>
    </row>
    <row r="43" spans="1:9" x14ac:dyDescent="0.35">
      <c r="A43" s="2"/>
      <c r="B43" s="7" t="s">
        <v>678</v>
      </c>
      <c r="C43" s="7" t="s">
        <v>679</v>
      </c>
      <c r="D43" s="7"/>
      <c r="E43" s="2"/>
      <c r="F43" s="4">
        <v>0</v>
      </c>
      <c r="G43" s="4">
        <v>0</v>
      </c>
      <c r="H43" s="4" t="str">
        <v>DA0109</v>
      </c>
      <c r="I43" s="4">
        <v>0</v>
      </c>
    </row>
    <row r="44" spans="1:9" x14ac:dyDescent="0.35">
      <c r="A44" s="2"/>
      <c r="B44" s="7" t="s">
        <v>680</v>
      </c>
      <c r="C44" s="7" t="s">
        <v>681</v>
      </c>
      <c r="D44" s="7"/>
      <c r="E44" s="2"/>
      <c r="F44" s="4">
        <v>0</v>
      </c>
      <c r="G44" s="4">
        <v>0</v>
      </c>
      <c r="H44" s="4" t="str">
        <v>DA0110</v>
      </c>
      <c r="I44" s="4">
        <v>0</v>
      </c>
    </row>
    <row r="45" spans="1:9" x14ac:dyDescent="0.35">
      <c r="A45" s="2"/>
      <c r="B45" s="7" t="s">
        <v>682</v>
      </c>
      <c r="C45" s="7" t="s">
        <v>683</v>
      </c>
      <c r="D45" s="7"/>
      <c r="E45" s="2"/>
      <c r="F45" s="4">
        <v>0</v>
      </c>
      <c r="G45" s="4">
        <v>0</v>
      </c>
      <c r="H45" s="4" t="str">
        <v>DA0111</v>
      </c>
      <c r="I45" s="4">
        <v>0</v>
      </c>
    </row>
    <row r="46" spans="1:9" x14ac:dyDescent="0.35">
      <c r="A46" s="2"/>
      <c r="B46" s="7" t="s">
        <v>684</v>
      </c>
      <c r="C46" s="7" t="s">
        <v>685</v>
      </c>
      <c r="D46" s="7"/>
      <c r="E46" s="2"/>
      <c r="F46" s="4">
        <v>0</v>
      </c>
      <c r="G46" s="4">
        <v>0</v>
      </c>
      <c r="H46" s="4" t="str">
        <v>DA0112</v>
      </c>
      <c r="I46" s="4">
        <v>0</v>
      </c>
    </row>
    <row r="47" spans="1:9" x14ac:dyDescent="0.35">
      <c r="A47" s="2"/>
      <c r="B47" s="7" t="s">
        <v>686</v>
      </c>
      <c r="C47" s="7" t="s">
        <v>687</v>
      </c>
      <c r="D47" s="7"/>
      <c r="E47" s="2"/>
      <c r="F47" s="4">
        <v>0</v>
      </c>
      <c r="G47" s="4">
        <v>0</v>
      </c>
      <c r="H47" s="4" t="str">
        <v>DA0113</v>
      </c>
      <c r="I47" s="4">
        <v>0</v>
      </c>
    </row>
    <row r="48" spans="1:9" x14ac:dyDescent="0.35">
      <c r="A48" s="2"/>
      <c r="B48" s="7" t="s">
        <v>688</v>
      </c>
      <c r="C48" s="7" t="s">
        <v>689</v>
      </c>
      <c r="D48" s="7"/>
      <c r="E48" s="2"/>
      <c r="F48" s="4">
        <v>0</v>
      </c>
      <c r="G48" s="4">
        <v>0</v>
      </c>
      <c r="H48" s="4" t="str">
        <v>DA0114</v>
      </c>
      <c r="I48" s="4">
        <v>0</v>
      </c>
    </row>
    <row r="49" spans="1:9" x14ac:dyDescent="0.35">
      <c r="A49" s="2"/>
      <c r="B49" s="7" t="s">
        <v>690</v>
      </c>
      <c r="C49" s="7" t="s">
        <v>691</v>
      </c>
      <c r="D49" s="7"/>
      <c r="E49" s="2"/>
      <c r="F49" s="4">
        <v>0</v>
      </c>
      <c r="G49" s="4">
        <v>0</v>
      </c>
      <c r="H49" s="4" t="str">
        <v>DA0115</v>
      </c>
      <c r="I49" s="4">
        <v>0</v>
      </c>
    </row>
    <row r="50" spans="1:9" x14ac:dyDescent="0.35">
      <c r="A50" s="2"/>
      <c r="B50" s="7" t="s">
        <v>692</v>
      </c>
      <c r="C50" s="7" t="s">
        <v>693</v>
      </c>
      <c r="D50" s="7"/>
      <c r="E50" s="2"/>
      <c r="F50" s="4">
        <v>0</v>
      </c>
      <c r="G50" s="4">
        <v>0</v>
      </c>
      <c r="H50" s="4" t="str">
        <v>DA0116</v>
      </c>
      <c r="I50" s="4">
        <v>0</v>
      </c>
    </row>
    <row r="51" spans="1:9" x14ac:dyDescent="0.35">
      <c r="A51" s="2"/>
      <c r="B51" s="7" t="s">
        <v>694</v>
      </c>
      <c r="C51" s="7" t="s">
        <v>695</v>
      </c>
      <c r="D51" s="7"/>
      <c r="E51" s="2"/>
      <c r="F51" s="4">
        <v>0</v>
      </c>
      <c r="G51" s="4">
        <v>0</v>
      </c>
      <c r="H51" s="4" t="str">
        <v>DA0117</v>
      </c>
      <c r="I51" s="4">
        <v>0</v>
      </c>
    </row>
    <row r="52" spans="1:9" x14ac:dyDescent="0.35">
      <c r="A52" s="2"/>
      <c r="B52" s="7" t="s">
        <v>696</v>
      </c>
      <c r="C52" s="7" t="s">
        <v>697</v>
      </c>
      <c r="D52" s="7"/>
      <c r="E52" s="2"/>
      <c r="F52" s="4">
        <v>0</v>
      </c>
      <c r="G52" s="4">
        <v>0</v>
      </c>
      <c r="H52" s="4" t="str">
        <v>DA0118</v>
      </c>
      <c r="I52" s="4">
        <v>0</v>
      </c>
    </row>
    <row r="53" spans="1:9" x14ac:dyDescent="0.35">
      <c r="A53" s="2"/>
      <c r="B53" s="7" t="s">
        <v>698</v>
      </c>
      <c r="C53" s="7" t="s">
        <v>699</v>
      </c>
      <c r="D53" s="7"/>
      <c r="E53" s="2"/>
      <c r="F53" s="4">
        <v>0</v>
      </c>
      <c r="G53" s="4">
        <v>0</v>
      </c>
      <c r="H53" s="4" t="str">
        <v>DA0119</v>
      </c>
      <c r="I53" s="4">
        <v>0</v>
      </c>
    </row>
    <row r="54" spans="1:9" x14ac:dyDescent="0.35">
      <c r="A54" s="2"/>
      <c r="B54" s="7" t="s">
        <v>700</v>
      </c>
      <c r="C54" s="7" t="s">
        <v>701</v>
      </c>
      <c r="D54" s="7"/>
      <c r="E54" s="2"/>
      <c r="F54" s="4">
        <v>0</v>
      </c>
      <c r="G54" s="4">
        <v>0</v>
      </c>
      <c r="H54" s="4" t="str">
        <v>DA0201</v>
      </c>
      <c r="I54" s="4">
        <v>0</v>
      </c>
    </row>
    <row r="55" spans="1:9" x14ac:dyDescent="0.35">
      <c r="A55" s="2"/>
      <c r="B55" s="7" t="s">
        <v>702</v>
      </c>
      <c r="C55" s="7" t="s">
        <v>703</v>
      </c>
      <c r="D55" s="7"/>
      <c r="E55" s="2"/>
      <c r="F55" s="4">
        <v>0</v>
      </c>
      <c r="G55" s="4">
        <v>0</v>
      </c>
      <c r="H55" s="4" t="str">
        <v>DA0202</v>
      </c>
      <c r="I55" s="4">
        <v>0</v>
      </c>
    </row>
    <row r="56" spans="1:9" x14ac:dyDescent="0.35">
      <c r="A56" s="2"/>
      <c r="B56" s="7" t="s">
        <v>704</v>
      </c>
      <c r="C56" s="7" t="s">
        <v>705</v>
      </c>
      <c r="D56" s="7"/>
      <c r="E56" s="2"/>
      <c r="F56" s="4">
        <v>0</v>
      </c>
      <c r="G56" s="4">
        <v>0</v>
      </c>
      <c r="H56" s="4" t="str">
        <v>DA0203</v>
      </c>
      <c r="I56" s="4">
        <v>0</v>
      </c>
    </row>
    <row r="57" spans="1:9" x14ac:dyDescent="0.35">
      <c r="A57" s="2"/>
      <c r="B57" s="7" t="s">
        <v>706</v>
      </c>
      <c r="C57" s="7" t="s">
        <v>707</v>
      </c>
      <c r="D57" s="7"/>
      <c r="E57" s="2"/>
      <c r="F57" s="4">
        <v>0</v>
      </c>
      <c r="G57" s="4">
        <v>0</v>
      </c>
      <c r="H57" s="4" t="str">
        <v>DA0204</v>
      </c>
      <c r="I57" s="4">
        <v>0</v>
      </c>
    </row>
    <row r="58" spans="1:9" x14ac:dyDescent="0.35">
      <c r="A58" s="2"/>
      <c r="B58" s="7" t="s">
        <v>708</v>
      </c>
      <c r="C58" s="7" t="s">
        <v>709</v>
      </c>
      <c r="D58" s="7"/>
      <c r="E58" s="2"/>
      <c r="F58" s="4">
        <v>0</v>
      </c>
      <c r="G58" s="4">
        <v>0</v>
      </c>
      <c r="H58" s="4" t="str">
        <v>DA0301</v>
      </c>
      <c r="I58" s="4">
        <v>0</v>
      </c>
    </row>
    <row r="59" spans="1:9" x14ac:dyDescent="0.35">
      <c r="A59" s="2"/>
      <c r="B59" s="7" t="s">
        <v>710</v>
      </c>
      <c r="C59" s="7" t="s">
        <v>711</v>
      </c>
      <c r="D59" s="7"/>
      <c r="E59" s="2"/>
      <c r="F59" s="4">
        <v>0</v>
      </c>
      <c r="G59" s="4">
        <v>0</v>
      </c>
      <c r="H59" s="4" t="str">
        <v>DA0302</v>
      </c>
      <c r="I59" s="4">
        <v>0</v>
      </c>
    </row>
    <row r="60" spans="1:9" x14ac:dyDescent="0.35">
      <c r="A60" s="2"/>
      <c r="B60" s="7" t="s">
        <v>712</v>
      </c>
      <c r="C60" s="7" t="s">
        <v>713</v>
      </c>
      <c r="D60" s="7"/>
      <c r="E60" s="2"/>
      <c r="F60" s="4">
        <v>0</v>
      </c>
      <c r="G60" s="4">
        <v>0</v>
      </c>
      <c r="H60" s="4" t="str">
        <v>DA0303</v>
      </c>
      <c r="I60" s="4">
        <v>0</v>
      </c>
    </row>
    <row r="61" spans="1:9" x14ac:dyDescent="0.35">
      <c r="A61" s="2"/>
      <c r="B61" s="7" t="s">
        <v>714</v>
      </c>
      <c r="C61" s="7" t="s">
        <v>715</v>
      </c>
      <c r="D61" s="7"/>
      <c r="E61" s="2"/>
      <c r="F61" s="4">
        <v>0</v>
      </c>
      <c r="G61" s="4">
        <v>0</v>
      </c>
      <c r="H61" s="4" t="str">
        <v>DA0401</v>
      </c>
      <c r="I61" s="4">
        <v>0</v>
      </c>
    </row>
    <row r="62" spans="1:9" x14ac:dyDescent="0.35">
      <c r="A62" s="2"/>
      <c r="B62" s="7" t="s">
        <v>716</v>
      </c>
      <c r="C62" s="7" t="s">
        <v>717</v>
      </c>
      <c r="D62" s="7"/>
      <c r="E62" s="2"/>
      <c r="F62" s="4">
        <v>0</v>
      </c>
      <c r="G62" s="4">
        <v>0</v>
      </c>
      <c r="H62" s="4" t="str">
        <v>DA0402</v>
      </c>
      <c r="I62" s="4">
        <v>0</v>
      </c>
    </row>
    <row r="63" spans="1:9" x14ac:dyDescent="0.35">
      <c r="A63" s="2"/>
      <c r="B63" s="7" t="s">
        <v>718</v>
      </c>
      <c r="C63" s="7" t="s">
        <v>719</v>
      </c>
      <c r="D63" s="7"/>
      <c r="E63" s="2"/>
      <c r="F63" s="4">
        <v>0</v>
      </c>
      <c r="G63" s="4">
        <v>0</v>
      </c>
      <c r="H63" s="4" t="str">
        <v>DA0403</v>
      </c>
      <c r="I63" s="4">
        <v>0</v>
      </c>
    </row>
    <row r="64" spans="1:9" x14ac:dyDescent="0.35">
      <c r="A64" s="2"/>
      <c r="B64" s="7" t="s">
        <v>720</v>
      </c>
      <c r="C64" s="7" t="s">
        <v>721</v>
      </c>
      <c r="D64" s="7"/>
      <c r="E64" s="2"/>
      <c r="F64" s="4">
        <v>0</v>
      </c>
      <c r="G64" s="4">
        <v>0</v>
      </c>
      <c r="H64" s="4" t="str">
        <v>DA0501</v>
      </c>
      <c r="I64" s="4">
        <v>0</v>
      </c>
    </row>
    <row r="65" spans="1:9" x14ac:dyDescent="0.35">
      <c r="A65" s="2"/>
      <c r="B65" s="7" t="s">
        <v>722</v>
      </c>
      <c r="C65" s="7" t="s">
        <v>723</v>
      </c>
      <c r="D65" s="7"/>
      <c r="E65" s="2"/>
      <c r="F65" s="4">
        <v>0</v>
      </c>
      <c r="G65" s="4">
        <v>0</v>
      </c>
      <c r="H65" s="4" t="str">
        <v>DA0502</v>
      </c>
      <c r="I65" s="4">
        <v>0</v>
      </c>
    </row>
    <row r="66" spans="1:9" x14ac:dyDescent="0.35">
      <c r="A66" s="2"/>
      <c r="B66" s="7" t="s">
        <v>724</v>
      </c>
      <c r="C66" s="7" t="s">
        <v>725</v>
      </c>
      <c r="D66" s="7"/>
      <c r="E66" s="2"/>
      <c r="F66" s="4">
        <v>0</v>
      </c>
      <c r="G66" s="4">
        <v>0</v>
      </c>
      <c r="H66" s="4" t="str">
        <v>DA0601</v>
      </c>
      <c r="I66" s="4">
        <v>0</v>
      </c>
    </row>
    <row r="67" spans="1:9" x14ac:dyDescent="0.35">
      <c r="A67" s="2"/>
      <c r="B67" s="7" t="s">
        <v>726</v>
      </c>
      <c r="C67" s="7" t="s">
        <v>727</v>
      </c>
      <c r="D67" s="7"/>
      <c r="E67" s="2"/>
      <c r="F67" s="4">
        <v>0</v>
      </c>
      <c r="G67" s="4">
        <v>0</v>
      </c>
      <c r="H67" s="4" t="str">
        <v>DA0602</v>
      </c>
      <c r="I67" s="4">
        <v>0</v>
      </c>
    </row>
    <row r="68" spans="1:9" x14ac:dyDescent="0.35">
      <c r="A68" s="2"/>
      <c r="B68" s="7" t="s">
        <v>728</v>
      </c>
      <c r="C68" s="7" t="s">
        <v>729</v>
      </c>
      <c r="D68" s="7"/>
      <c r="E68" s="2"/>
      <c r="F68" s="4">
        <v>0</v>
      </c>
      <c r="G68" s="4">
        <v>0</v>
      </c>
      <c r="H68" s="4" t="str">
        <v>DA0603</v>
      </c>
      <c r="I68" s="4">
        <v>0</v>
      </c>
    </row>
    <row r="69" spans="1:9" x14ac:dyDescent="0.35">
      <c r="A69" s="2"/>
      <c r="B69" s="7" t="s">
        <v>730</v>
      </c>
      <c r="C69" s="7" t="s">
        <v>731</v>
      </c>
      <c r="D69" s="7"/>
      <c r="E69" s="2"/>
      <c r="F69" s="4">
        <v>0</v>
      </c>
      <c r="G69" s="4">
        <v>0</v>
      </c>
      <c r="H69" s="4" t="str">
        <v>DA0604</v>
      </c>
      <c r="I69" s="4">
        <v>0</v>
      </c>
    </row>
    <row r="70" spans="1:9" x14ac:dyDescent="0.35">
      <c r="A70" s="2"/>
      <c r="B70" s="7" t="s">
        <v>732</v>
      </c>
      <c r="C70" s="7" t="s">
        <v>733</v>
      </c>
      <c r="D70" s="7"/>
      <c r="E70" s="2"/>
      <c r="F70" s="4">
        <v>0</v>
      </c>
      <c r="G70" s="4">
        <v>0</v>
      </c>
      <c r="H70" s="4" t="str">
        <v>DA0701</v>
      </c>
      <c r="I70" s="4">
        <v>0</v>
      </c>
    </row>
    <row r="71" spans="1:9" x14ac:dyDescent="0.35">
      <c r="A71" s="2"/>
      <c r="B71" s="7" t="s">
        <v>734</v>
      </c>
      <c r="C71" s="7" t="s">
        <v>735</v>
      </c>
      <c r="D71" s="7"/>
      <c r="E71" s="2"/>
      <c r="F71" s="4">
        <v>0</v>
      </c>
      <c r="G71" s="4">
        <v>0</v>
      </c>
      <c r="H71" s="4" t="str">
        <v>DA0702</v>
      </c>
      <c r="I71" s="4">
        <v>0</v>
      </c>
    </row>
    <row r="72" spans="1:9" x14ac:dyDescent="0.35">
      <c r="A72" s="2"/>
      <c r="B72" s="7" t="s">
        <v>736</v>
      </c>
      <c r="C72" s="7" t="s">
        <v>737</v>
      </c>
      <c r="D72" s="7"/>
      <c r="E72" s="2"/>
      <c r="F72" s="4">
        <v>0</v>
      </c>
      <c r="G72" s="4">
        <v>0</v>
      </c>
      <c r="H72" s="4" t="str">
        <v>DA0703</v>
      </c>
      <c r="I72" s="4">
        <v>0</v>
      </c>
    </row>
    <row r="73" spans="1:9" x14ac:dyDescent="0.35">
      <c r="A73" s="2"/>
      <c r="B73" s="7" t="s">
        <v>738</v>
      </c>
      <c r="C73" s="7" t="s">
        <v>739</v>
      </c>
      <c r="D73" s="7"/>
      <c r="E73" s="2"/>
      <c r="F73" s="4">
        <v>0</v>
      </c>
      <c r="G73" s="4">
        <v>0</v>
      </c>
      <c r="H73" s="4" t="str">
        <v>DA0704</v>
      </c>
      <c r="I73" s="4">
        <v>0</v>
      </c>
    </row>
    <row r="74" spans="1:9" x14ac:dyDescent="0.35">
      <c r="A74" s="2"/>
      <c r="B74" s="7" t="s">
        <v>740</v>
      </c>
      <c r="C74" s="7" t="s">
        <v>741</v>
      </c>
      <c r="D74" s="7"/>
      <c r="E74" s="2"/>
      <c r="F74" s="4">
        <v>0</v>
      </c>
      <c r="G74" s="4">
        <v>0</v>
      </c>
      <c r="H74" s="4" t="str">
        <v>DA0705</v>
      </c>
      <c r="I74" s="4">
        <v>0</v>
      </c>
    </row>
    <row r="75" spans="1:9" x14ac:dyDescent="0.35">
      <c r="A75" s="2"/>
      <c r="B75" s="7" t="s">
        <v>742</v>
      </c>
      <c r="C75" s="7" t="s">
        <v>743</v>
      </c>
      <c r="D75" s="7"/>
      <c r="E75" s="2"/>
      <c r="F75" s="4">
        <v>0</v>
      </c>
      <c r="G75" s="4">
        <v>0</v>
      </c>
      <c r="H75" s="4" t="str">
        <v>DA0706</v>
      </c>
      <c r="I75" s="4">
        <v>0</v>
      </c>
    </row>
    <row r="76" spans="1:9" x14ac:dyDescent="0.35">
      <c r="A76" s="2"/>
      <c r="B76" s="7" t="s">
        <v>744</v>
      </c>
      <c r="C76" s="7" t="s">
        <v>745</v>
      </c>
      <c r="D76" s="7"/>
      <c r="E76" s="2"/>
      <c r="F76" s="4">
        <v>0</v>
      </c>
      <c r="G76" s="4">
        <v>0</v>
      </c>
      <c r="H76" s="4" t="str">
        <v>DA0801</v>
      </c>
      <c r="I76" s="4">
        <v>0</v>
      </c>
    </row>
    <row r="77" spans="1:9" x14ac:dyDescent="0.35">
      <c r="A77" s="2"/>
      <c r="B77" s="7" t="s">
        <v>746</v>
      </c>
      <c r="C77" s="7" t="s">
        <v>747</v>
      </c>
      <c r="D77" s="7"/>
      <c r="E77" s="2"/>
      <c r="F77" s="4">
        <v>0</v>
      </c>
      <c r="G77" s="4">
        <v>0</v>
      </c>
      <c r="H77" s="4" t="str">
        <v>DA0802</v>
      </c>
      <c r="I77" s="4">
        <v>0</v>
      </c>
    </row>
    <row r="78" spans="1:9" x14ac:dyDescent="0.35">
      <c r="A78" s="2"/>
      <c r="B78" s="7" t="s">
        <v>748</v>
      </c>
      <c r="C78" s="7" t="s">
        <v>749</v>
      </c>
      <c r="D78" s="7"/>
      <c r="E78" s="2"/>
      <c r="F78" s="4">
        <v>0</v>
      </c>
      <c r="G78" s="4">
        <v>0</v>
      </c>
      <c r="H78" s="4" t="str">
        <v>DA0803</v>
      </c>
      <c r="I78" s="4">
        <v>0</v>
      </c>
    </row>
    <row r="79" spans="1:9" x14ac:dyDescent="0.35">
      <c r="A79" s="2"/>
      <c r="B79" s="7" t="s">
        <v>750</v>
      </c>
      <c r="C79" s="7" t="s">
        <v>751</v>
      </c>
      <c r="D79" s="7"/>
      <c r="E79" s="2"/>
      <c r="F79" s="4">
        <v>0</v>
      </c>
      <c r="G79" s="4">
        <v>0</v>
      </c>
      <c r="H79" s="4" t="str">
        <v>DA0804</v>
      </c>
      <c r="I79" s="4">
        <v>0</v>
      </c>
    </row>
    <row r="80" spans="1:9" x14ac:dyDescent="0.35">
      <c r="A80" s="2"/>
      <c r="B80" s="7" t="s">
        <v>752</v>
      </c>
      <c r="C80" s="7" t="s">
        <v>753</v>
      </c>
      <c r="D80" s="7"/>
      <c r="E80" s="2"/>
      <c r="F80" s="4">
        <v>0</v>
      </c>
      <c r="G80" s="4">
        <v>0</v>
      </c>
      <c r="H80" s="4" t="str">
        <v>DA0805</v>
      </c>
      <c r="I80" s="4">
        <v>0</v>
      </c>
    </row>
    <row r="81" spans="1:9" x14ac:dyDescent="0.35">
      <c r="A81" s="2"/>
      <c r="B81" s="7" t="s">
        <v>754</v>
      </c>
      <c r="C81" s="7" t="s">
        <v>755</v>
      </c>
      <c r="D81" s="7"/>
      <c r="E81" s="2"/>
      <c r="F81" s="4">
        <v>0</v>
      </c>
      <c r="G81" s="4">
        <v>0</v>
      </c>
      <c r="H81" s="4" t="str">
        <v>DA0806</v>
      </c>
      <c r="I81" s="4">
        <v>0</v>
      </c>
    </row>
    <row r="82" spans="1:9" x14ac:dyDescent="0.35">
      <c r="A82" s="2"/>
      <c r="B82" s="7" t="s">
        <v>756</v>
      </c>
      <c r="C82" s="7" t="s">
        <v>757</v>
      </c>
      <c r="D82" s="7"/>
      <c r="E82" s="2"/>
      <c r="F82" s="4">
        <v>0</v>
      </c>
      <c r="G82" s="4">
        <v>0</v>
      </c>
      <c r="H82" s="4" t="str">
        <v>DA0807</v>
      </c>
      <c r="I82" s="4">
        <v>0</v>
      </c>
    </row>
    <row r="83" spans="1:9" x14ac:dyDescent="0.35">
      <c r="A83" s="2"/>
      <c r="B83" s="7" t="s">
        <v>758</v>
      </c>
      <c r="C83" s="7" t="s">
        <v>759</v>
      </c>
      <c r="D83" s="7"/>
      <c r="E83" s="2"/>
      <c r="F83" s="4">
        <v>0</v>
      </c>
      <c r="G83" s="4">
        <v>0</v>
      </c>
      <c r="H83" s="4" t="str">
        <v>DA0901</v>
      </c>
      <c r="I83" s="4">
        <v>0</v>
      </c>
    </row>
    <row r="84" spans="1:9" x14ac:dyDescent="0.35">
      <c r="A84" s="2"/>
      <c r="B84" s="7" t="s">
        <v>760</v>
      </c>
      <c r="C84" s="7" t="s">
        <v>761</v>
      </c>
      <c r="D84" s="7"/>
      <c r="E84" s="2"/>
      <c r="F84" s="4">
        <v>0</v>
      </c>
      <c r="G84" s="4">
        <v>0</v>
      </c>
      <c r="H84" s="4" t="str">
        <v>DA0902</v>
      </c>
      <c r="I84" s="4">
        <v>0</v>
      </c>
    </row>
    <row r="85" spans="1:9" x14ac:dyDescent="0.35">
      <c r="A85" s="2"/>
      <c r="B85" s="7" t="s">
        <v>762</v>
      </c>
      <c r="C85" s="7" t="s">
        <v>763</v>
      </c>
      <c r="D85" s="7"/>
      <c r="E85" s="2"/>
      <c r="F85" s="4">
        <v>0</v>
      </c>
      <c r="G85" s="4">
        <v>0</v>
      </c>
      <c r="H85" s="4" t="str">
        <v>DA0903</v>
      </c>
      <c r="I85" s="4">
        <v>0</v>
      </c>
    </row>
    <row r="86" spans="1:9" x14ac:dyDescent="0.35">
      <c r="A86" s="2"/>
      <c r="B86" s="7" t="s">
        <v>764</v>
      </c>
      <c r="C86" s="7" t="s">
        <v>765</v>
      </c>
      <c r="D86" s="7"/>
      <c r="E86" s="2"/>
      <c r="F86" s="4">
        <v>0</v>
      </c>
      <c r="G86" s="4">
        <v>0</v>
      </c>
      <c r="H86" s="4" t="str">
        <v>DA1001</v>
      </c>
      <c r="I86" s="4">
        <v>0</v>
      </c>
    </row>
    <row r="87" spans="1:9" x14ac:dyDescent="0.35">
      <c r="A87" s="2"/>
      <c r="B87" s="7" t="s">
        <v>766</v>
      </c>
      <c r="C87" s="7" t="s">
        <v>767</v>
      </c>
      <c r="D87" s="7"/>
      <c r="E87" s="2"/>
      <c r="F87" s="4">
        <v>0</v>
      </c>
      <c r="G87" s="4">
        <v>0</v>
      </c>
      <c r="H87" s="4" t="str">
        <v>DA1002</v>
      </c>
      <c r="I87" s="4">
        <v>0</v>
      </c>
    </row>
    <row r="88" spans="1:9" x14ac:dyDescent="0.35">
      <c r="A88" s="2"/>
      <c r="B88" s="7" t="s">
        <v>768</v>
      </c>
      <c r="C88" s="7" t="s">
        <v>769</v>
      </c>
      <c r="D88" s="7"/>
      <c r="E88" s="2"/>
      <c r="F88" s="4">
        <v>0</v>
      </c>
      <c r="G88" s="4">
        <v>0</v>
      </c>
      <c r="H88" s="4" t="str">
        <v>DA1003</v>
      </c>
      <c r="I88" s="4">
        <v>0</v>
      </c>
    </row>
    <row r="89" spans="1:9" x14ac:dyDescent="0.35">
      <c r="A89" s="2"/>
      <c r="B89" s="7" t="s">
        <v>770</v>
      </c>
      <c r="C89" s="7" t="s">
        <v>771</v>
      </c>
      <c r="D89" s="7"/>
      <c r="E89" s="2"/>
      <c r="F89" s="4">
        <v>0</v>
      </c>
      <c r="G89" s="4">
        <v>0</v>
      </c>
      <c r="H89" s="4" t="str">
        <v>DA1004</v>
      </c>
      <c r="I89" s="4">
        <v>0</v>
      </c>
    </row>
    <row r="90" spans="1:9" x14ac:dyDescent="0.35">
      <c r="A90" s="2"/>
      <c r="B90" s="7" t="s">
        <v>772</v>
      </c>
      <c r="C90" s="7" t="s">
        <v>773</v>
      </c>
      <c r="D90" s="7"/>
      <c r="E90" s="2"/>
      <c r="F90" s="4">
        <v>0</v>
      </c>
      <c r="G90" s="4">
        <v>0</v>
      </c>
      <c r="H90" s="4" t="str">
        <v>DA1005</v>
      </c>
      <c r="I90" s="4">
        <v>0</v>
      </c>
    </row>
    <row r="91" spans="1:9" x14ac:dyDescent="0.35">
      <c r="A91" s="2"/>
      <c r="B91" s="7" t="s">
        <v>774</v>
      </c>
      <c r="C91" s="7" t="s">
        <v>775</v>
      </c>
      <c r="D91" s="7"/>
      <c r="E91" s="2"/>
      <c r="F91" s="4">
        <v>0</v>
      </c>
      <c r="G91" s="4">
        <v>0</v>
      </c>
      <c r="H91" s="4" t="str">
        <v>DA1006</v>
      </c>
      <c r="I91" s="4">
        <v>0</v>
      </c>
    </row>
    <row r="92" spans="1:9" x14ac:dyDescent="0.35">
      <c r="A92" s="2"/>
      <c r="B92" s="7" t="s">
        <v>776</v>
      </c>
      <c r="C92" s="7" t="s">
        <v>777</v>
      </c>
      <c r="D92" s="7"/>
      <c r="E92" s="2"/>
      <c r="F92" s="4">
        <v>0</v>
      </c>
      <c r="G92" s="4">
        <v>0</v>
      </c>
      <c r="H92" s="4" t="str">
        <v>DA1007</v>
      </c>
      <c r="I92" s="4">
        <v>0</v>
      </c>
    </row>
    <row r="93" spans="1:9" x14ac:dyDescent="0.35">
      <c r="A93" s="2"/>
      <c r="B93" s="7" t="s">
        <v>778</v>
      </c>
      <c r="C93" s="7" t="s">
        <v>779</v>
      </c>
      <c r="D93" s="7"/>
      <c r="E93" s="2"/>
      <c r="F93" s="4">
        <v>0</v>
      </c>
      <c r="G93" s="4">
        <v>0</v>
      </c>
      <c r="H93" s="4" t="str">
        <v>DA1008</v>
      </c>
      <c r="I93" s="4">
        <v>0</v>
      </c>
    </row>
    <row r="94" spans="1:9" x14ac:dyDescent="0.35">
      <c r="A94" s="2"/>
      <c r="B94" s="7" t="s">
        <v>780</v>
      </c>
      <c r="C94" s="7" t="s">
        <v>781</v>
      </c>
      <c r="D94" s="7"/>
      <c r="E94" s="2"/>
      <c r="F94" s="4">
        <v>0</v>
      </c>
      <c r="G94" s="4">
        <v>0</v>
      </c>
      <c r="H94" s="4" t="str">
        <v>DA1009</v>
      </c>
      <c r="I94" s="4">
        <v>0</v>
      </c>
    </row>
    <row r="95" spans="1:9" x14ac:dyDescent="0.35">
      <c r="A95" s="2"/>
      <c r="B95" s="7" t="s">
        <v>782</v>
      </c>
      <c r="C95" s="7" t="s">
        <v>783</v>
      </c>
      <c r="D95" s="7"/>
      <c r="E95" s="2"/>
      <c r="F95" s="4">
        <v>0</v>
      </c>
      <c r="G95" s="4">
        <v>0</v>
      </c>
      <c r="H95" s="4" t="str">
        <v>DA1010</v>
      </c>
      <c r="I95" s="4">
        <v>0</v>
      </c>
    </row>
    <row r="96" spans="1:9" x14ac:dyDescent="0.35">
      <c r="A96" s="2"/>
      <c r="B96" s="7" t="s">
        <v>784</v>
      </c>
      <c r="C96" s="7" t="s">
        <v>785</v>
      </c>
      <c r="D96" s="7"/>
      <c r="E96" s="2"/>
      <c r="F96" s="4">
        <v>0</v>
      </c>
      <c r="G96" s="4">
        <v>0</v>
      </c>
      <c r="H96" s="4" t="str">
        <v>DA1101</v>
      </c>
      <c r="I96" s="4">
        <v>0</v>
      </c>
    </row>
    <row r="97" spans="1:9" x14ac:dyDescent="0.35">
      <c r="A97" s="2"/>
      <c r="B97" s="7" t="s">
        <v>786</v>
      </c>
      <c r="C97" s="7" t="s">
        <v>787</v>
      </c>
      <c r="D97" s="7"/>
      <c r="E97" s="2"/>
      <c r="F97" s="4">
        <v>0</v>
      </c>
      <c r="G97" s="4">
        <v>0</v>
      </c>
      <c r="H97" s="4" t="str">
        <v>DA1102</v>
      </c>
      <c r="I97" s="4">
        <v>0</v>
      </c>
    </row>
    <row r="98" spans="1:9" x14ac:dyDescent="0.35">
      <c r="A98" s="2"/>
      <c r="B98" s="7" t="s">
        <v>788</v>
      </c>
      <c r="C98" s="7" t="s">
        <v>789</v>
      </c>
      <c r="D98" s="7"/>
      <c r="E98" s="2"/>
      <c r="F98" s="4">
        <v>0</v>
      </c>
      <c r="G98" s="4">
        <v>0</v>
      </c>
      <c r="H98" s="4" t="str">
        <v>DA1103</v>
      </c>
      <c r="I98" s="4">
        <v>0</v>
      </c>
    </row>
    <row r="99" spans="1:9" x14ac:dyDescent="0.35">
      <c r="A99" s="2"/>
      <c r="B99" s="7" t="s">
        <v>790</v>
      </c>
      <c r="C99" s="7" t="s">
        <v>791</v>
      </c>
      <c r="D99" s="7"/>
      <c r="E99" s="2"/>
      <c r="F99" s="4">
        <v>0</v>
      </c>
      <c r="G99" s="4">
        <v>0</v>
      </c>
      <c r="H99" s="4" t="str">
        <v>DA1104</v>
      </c>
      <c r="I99" s="4">
        <v>0</v>
      </c>
    </row>
    <row r="100" spans="1:9" x14ac:dyDescent="0.35">
      <c r="A100" s="2"/>
      <c r="B100" s="7" t="s">
        <v>792</v>
      </c>
      <c r="C100" s="7" t="s">
        <v>793</v>
      </c>
      <c r="D100" s="7"/>
      <c r="E100" s="2"/>
      <c r="F100" s="4">
        <v>0</v>
      </c>
      <c r="G100" s="4">
        <v>0</v>
      </c>
      <c r="H100" s="4" t="str">
        <v>DA1105</v>
      </c>
      <c r="I100" s="4">
        <v>0</v>
      </c>
    </row>
    <row r="101" spans="1:9" x14ac:dyDescent="0.35">
      <c r="A101" s="2"/>
      <c r="B101" s="7" t="s">
        <v>794</v>
      </c>
      <c r="C101" s="7" t="s">
        <v>795</v>
      </c>
      <c r="D101" s="7"/>
      <c r="E101" s="2"/>
      <c r="F101" s="4">
        <v>0</v>
      </c>
      <c r="G101" s="4">
        <v>0</v>
      </c>
      <c r="H101" s="4" t="str">
        <v>DA1106</v>
      </c>
      <c r="I101" s="4">
        <v>0</v>
      </c>
    </row>
    <row r="102" spans="1:9" x14ac:dyDescent="0.35">
      <c r="A102" s="2"/>
      <c r="B102" s="7" t="s">
        <v>796</v>
      </c>
      <c r="C102" s="7" t="s">
        <v>797</v>
      </c>
      <c r="D102" s="7"/>
      <c r="E102" s="2"/>
      <c r="F102" s="4">
        <v>0</v>
      </c>
      <c r="G102" s="4">
        <v>0</v>
      </c>
      <c r="H102" s="4" t="str">
        <v>DA1107</v>
      </c>
      <c r="I102" s="4">
        <v>0</v>
      </c>
    </row>
    <row r="103" spans="1:9" x14ac:dyDescent="0.35">
      <c r="A103" s="2"/>
      <c r="B103" s="7" t="s">
        <v>798</v>
      </c>
      <c r="C103" s="7" t="s">
        <v>799</v>
      </c>
      <c r="D103" s="7"/>
      <c r="E103" s="2"/>
      <c r="F103" s="4">
        <v>0</v>
      </c>
      <c r="G103" s="4">
        <v>0</v>
      </c>
      <c r="H103" s="4" t="str">
        <v>DA1108</v>
      </c>
      <c r="I103" s="4">
        <v>0</v>
      </c>
    </row>
    <row r="104" spans="1:9" x14ac:dyDescent="0.35">
      <c r="A104" s="2"/>
      <c r="B104" s="7" t="s">
        <v>800</v>
      </c>
      <c r="C104" s="7" t="s">
        <v>801</v>
      </c>
      <c r="D104" s="7"/>
      <c r="E104" s="2"/>
      <c r="F104" s="4">
        <v>0</v>
      </c>
      <c r="G104" s="4">
        <v>0</v>
      </c>
      <c r="H104" s="4" t="str">
        <v>DA1109</v>
      </c>
      <c r="I104" s="4">
        <v>0</v>
      </c>
    </row>
    <row r="105" spans="1:9" x14ac:dyDescent="0.35">
      <c r="A105" s="2"/>
      <c r="B105" s="7" t="s">
        <v>802</v>
      </c>
      <c r="C105" s="7" t="s">
        <v>803</v>
      </c>
      <c r="D105" s="7"/>
      <c r="E105" s="2"/>
      <c r="F105" s="4">
        <v>0</v>
      </c>
      <c r="G105" s="4">
        <v>0</v>
      </c>
      <c r="H105" s="4" t="str">
        <v>DA1201</v>
      </c>
      <c r="I105" s="4">
        <v>0</v>
      </c>
    </row>
    <row r="106" spans="1:9" x14ac:dyDescent="0.35">
      <c r="A106" s="2"/>
      <c r="B106" s="7" t="s">
        <v>804</v>
      </c>
      <c r="C106" s="7" t="s">
        <v>805</v>
      </c>
      <c r="D106" s="7"/>
      <c r="E106" s="2"/>
      <c r="F106" s="4">
        <v>0</v>
      </c>
      <c r="G106" s="4">
        <v>0</v>
      </c>
      <c r="H106" s="4" t="str">
        <v>DA1202</v>
      </c>
      <c r="I106" s="4">
        <v>0</v>
      </c>
    </row>
    <row r="107" spans="1:9" x14ac:dyDescent="0.35">
      <c r="A107" s="2"/>
      <c r="B107" s="7" t="s">
        <v>806</v>
      </c>
      <c r="C107" s="7" t="s">
        <v>807</v>
      </c>
      <c r="D107" s="7"/>
      <c r="E107" s="2"/>
      <c r="F107" s="4">
        <v>0</v>
      </c>
      <c r="G107" s="4">
        <v>0</v>
      </c>
      <c r="H107" s="4" t="str">
        <v>DA1203</v>
      </c>
      <c r="I107" s="4">
        <v>0</v>
      </c>
    </row>
    <row r="108" spans="1:9" x14ac:dyDescent="0.35">
      <c r="A108" s="2"/>
      <c r="B108" s="7" t="s">
        <v>808</v>
      </c>
      <c r="C108" s="7" t="s">
        <v>809</v>
      </c>
      <c r="D108" s="7"/>
      <c r="E108" s="2"/>
      <c r="F108" s="4">
        <v>0</v>
      </c>
      <c r="G108" s="4">
        <v>0</v>
      </c>
      <c r="H108" s="4" t="str">
        <v>DA1301</v>
      </c>
      <c r="I108" s="4">
        <v>0</v>
      </c>
    </row>
    <row r="109" spans="1:9" x14ac:dyDescent="0.35">
      <c r="A109" s="2"/>
      <c r="B109" s="7" t="s">
        <v>810</v>
      </c>
      <c r="C109" s="7" t="s">
        <v>811</v>
      </c>
      <c r="D109" s="7"/>
      <c r="E109" s="2"/>
      <c r="F109" s="4">
        <v>0</v>
      </c>
      <c r="G109" s="4">
        <v>0</v>
      </c>
      <c r="H109" s="4" t="str">
        <v>DA1302</v>
      </c>
      <c r="I109" s="4">
        <v>0</v>
      </c>
    </row>
    <row r="110" spans="1:9" x14ac:dyDescent="0.35">
      <c r="A110" s="2"/>
      <c r="B110" s="7" t="s">
        <v>812</v>
      </c>
      <c r="C110" s="7" t="s">
        <v>813</v>
      </c>
      <c r="D110" s="7"/>
      <c r="E110" s="2"/>
      <c r="F110" s="4">
        <v>0</v>
      </c>
      <c r="G110" s="4">
        <v>0</v>
      </c>
      <c r="H110" s="4" t="str">
        <v>DA1303</v>
      </c>
      <c r="I110" s="4">
        <v>0</v>
      </c>
    </row>
    <row r="111" spans="1:9" x14ac:dyDescent="0.35">
      <c r="A111" s="2"/>
      <c r="B111" s="7" t="s">
        <v>814</v>
      </c>
      <c r="C111" s="7" t="s">
        <v>815</v>
      </c>
      <c r="D111" s="7"/>
      <c r="E111" s="2"/>
      <c r="F111" s="4">
        <v>0</v>
      </c>
      <c r="G111" s="4">
        <v>0</v>
      </c>
      <c r="H111" s="4" t="str">
        <v>DA1401</v>
      </c>
      <c r="I111" s="4">
        <v>0</v>
      </c>
    </row>
    <row r="112" spans="1:9" x14ac:dyDescent="0.35">
      <c r="A112" s="2"/>
      <c r="B112" s="7" t="s">
        <v>816</v>
      </c>
      <c r="C112" s="7" t="s">
        <v>817</v>
      </c>
      <c r="D112" s="7"/>
      <c r="E112" s="2"/>
      <c r="F112" s="4">
        <v>0</v>
      </c>
      <c r="G112" s="4">
        <v>0</v>
      </c>
      <c r="H112" s="4" t="str">
        <v>DA1402</v>
      </c>
      <c r="I112" s="4">
        <v>0</v>
      </c>
    </row>
    <row r="113" spans="1:9" x14ac:dyDescent="0.35">
      <c r="A113" s="2"/>
      <c r="B113" s="7" t="s">
        <v>818</v>
      </c>
      <c r="C113" s="7" t="s">
        <v>819</v>
      </c>
      <c r="D113" s="7"/>
      <c r="E113" s="2"/>
      <c r="F113" s="4">
        <v>0</v>
      </c>
      <c r="G113" s="4">
        <v>0</v>
      </c>
      <c r="H113" s="4" t="str">
        <v>DA1403</v>
      </c>
      <c r="I113" s="4">
        <v>0</v>
      </c>
    </row>
    <row r="114" spans="1:9" x14ac:dyDescent="0.35">
      <c r="A114" s="2"/>
      <c r="B114" s="7" t="s">
        <v>820</v>
      </c>
      <c r="C114" s="7" t="s">
        <v>821</v>
      </c>
      <c r="D114" s="7"/>
      <c r="E114" s="2"/>
      <c r="F114" s="4">
        <v>0</v>
      </c>
      <c r="G114" s="4">
        <v>0</v>
      </c>
      <c r="H114" s="4" t="str">
        <v>DA1404</v>
      </c>
      <c r="I114" s="4">
        <v>0</v>
      </c>
    </row>
    <row r="115" spans="1:9" x14ac:dyDescent="0.35">
      <c r="A115" s="2"/>
      <c r="B115" s="7" t="s">
        <v>822</v>
      </c>
      <c r="C115" s="7" t="s">
        <v>823</v>
      </c>
      <c r="D115" s="7"/>
      <c r="E115" s="2"/>
      <c r="F115" s="4">
        <v>0</v>
      </c>
      <c r="G115" s="4">
        <v>0</v>
      </c>
      <c r="H115" s="4" t="str">
        <v>DA1501</v>
      </c>
      <c r="I115" s="4">
        <v>0</v>
      </c>
    </row>
    <row r="116" spans="1:9" x14ac:dyDescent="0.35">
      <c r="A116" s="2"/>
      <c r="B116" s="7" t="s">
        <v>824</v>
      </c>
      <c r="C116" s="7" t="s">
        <v>825</v>
      </c>
      <c r="D116" s="7"/>
      <c r="E116" s="2"/>
      <c r="F116" s="4">
        <v>0</v>
      </c>
      <c r="G116" s="4">
        <v>0</v>
      </c>
      <c r="H116" s="4" t="str">
        <v>DA1502</v>
      </c>
      <c r="I116" s="4">
        <v>0</v>
      </c>
    </row>
    <row r="117" spans="1:9" x14ac:dyDescent="0.35">
      <c r="A117" s="2"/>
      <c r="B117" s="7" t="s">
        <v>826</v>
      </c>
      <c r="C117" s="7" t="s">
        <v>827</v>
      </c>
      <c r="D117" s="7"/>
      <c r="E117" s="2"/>
      <c r="F117" s="4">
        <v>0</v>
      </c>
      <c r="G117" s="4">
        <v>0</v>
      </c>
      <c r="H117" s="4" t="str">
        <v>DA1503</v>
      </c>
      <c r="I117" s="4">
        <v>0</v>
      </c>
    </row>
    <row r="118" spans="1:9" x14ac:dyDescent="0.35">
      <c r="A118" s="2"/>
      <c r="B118" s="7" t="s">
        <v>828</v>
      </c>
      <c r="C118" s="7" t="s">
        <v>829</v>
      </c>
      <c r="D118" s="7"/>
      <c r="E118" s="2"/>
      <c r="F118" s="4">
        <v>0</v>
      </c>
      <c r="G118" s="4">
        <v>0</v>
      </c>
      <c r="H118" s="4" t="str">
        <v>DA1504</v>
      </c>
      <c r="I118" s="4">
        <v>0</v>
      </c>
    </row>
    <row r="119" spans="1:9" x14ac:dyDescent="0.35">
      <c r="A119" s="2"/>
      <c r="B119" s="7" t="s">
        <v>830</v>
      </c>
      <c r="C119" s="7" t="s">
        <v>831</v>
      </c>
      <c r="D119" s="7"/>
      <c r="E119" s="2"/>
      <c r="F119" s="4">
        <v>0</v>
      </c>
      <c r="G119" s="4">
        <v>0</v>
      </c>
      <c r="H119" s="4" t="str">
        <v>DA1601</v>
      </c>
      <c r="I119" s="4">
        <v>0</v>
      </c>
    </row>
    <row r="120" spans="1:9" x14ac:dyDescent="0.35">
      <c r="A120" s="2"/>
      <c r="B120" s="7" t="s">
        <v>832</v>
      </c>
      <c r="C120" s="7" t="s">
        <v>833</v>
      </c>
      <c r="D120" s="7"/>
      <c r="E120" s="2"/>
      <c r="F120" s="4">
        <v>0</v>
      </c>
      <c r="G120" s="4">
        <v>0</v>
      </c>
      <c r="H120" s="4" t="str">
        <v>DA1602</v>
      </c>
      <c r="I120" s="4">
        <v>0</v>
      </c>
    </row>
    <row r="121" spans="1:9" x14ac:dyDescent="0.35">
      <c r="A121" s="2"/>
      <c r="B121" s="7" t="s">
        <v>834</v>
      </c>
      <c r="C121" s="7" t="s">
        <v>835</v>
      </c>
      <c r="D121" s="7"/>
      <c r="E121" s="2"/>
      <c r="F121" s="4">
        <v>0</v>
      </c>
      <c r="G121" s="4">
        <v>0</v>
      </c>
      <c r="H121" s="4" t="str">
        <v>DA1603</v>
      </c>
      <c r="I121" s="4">
        <v>0</v>
      </c>
    </row>
    <row r="122" spans="1:9" x14ac:dyDescent="0.35">
      <c r="A122" s="2"/>
      <c r="B122" s="7" t="s">
        <v>836</v>
      </c>
      <c r="C122" s="7" t="s">
        <v>837</v>
      </c>
      <c r="D122" s="7"/>
      <c r="E122" s="2"/>
      <c r="F122" s="4">
        <v>0</v>
      </c>
      <c r="G122" s="4">
        <v>0</v>
      </c>
      <c r="H122" s="4" t="str">
        <v>DA1604</v>
      </c>
      <c r="I122" s="4">
        <v>0</v>
      </c>
    </row>
    <row r="123" spans="1:9" x14ac:dyDescent="0.35">
      <c r="A123" s="2"/>
      <c r="B123" s="7" t="s">
        <v>838</v>
      </c>
      <c r="C123" s="7" t="s">
        <v>839</v>
      </c>
      <c r="D123" s="7"/>
      <c r="E123" s="2"/>
      <c r="F123" s="4">
        <v>0</v>
      </c>
      <c r="G123" s="4">
        <v>0</v>
      </c>
      <c r="H123" s="4" t="str">
        <v>DA1605</v>
      </c>
      <c r="I123" s="4">
        <v>0</v>
      </c>
    </row>
    <row r="124" spans="1:9" x14ac:dyDescent="0.35">
      <c r="A124" s="2"/>
      <c r="B124" s="7" t="s">
        <v>840</v>
      </c>
      <c r="C124" s="7" t="s">
        <v>841</v>
      </c>
      <c r="D124" s="7"/>
      <c r="E124" s="2"/>
      <c r="F124" s="4">
        <v>0</v>
      </c>
      <c r="G124" s="4">
        <v>0</v>
      </c>
      <c r="H124" s="4" t="str">
        <v>DA1606</v>
      </c>
      <c r="I124" s="4">
        <v>0</v>
      </c>
    </row>
    <row r="125" spans="1:9" x14ac:dyDescent="0.35">
      <c r="A125" s="2"/>
      <c r="B125" s="7" t="s">
        <v>842</v>
      </c>
      <c r="C125" s="7" t="s">
        <v>843</v>
      </c>
      <c r="D125" s="7"/>
      <c r="E125" s="2"/>
      <c r="F125" s="4">
        <v>0</v>
      </c>
      <c r="G125" s="4">
        <v>0</v>
      </c>
      <c r="H125" s="4" t="str">
        <v>DA1607</v>
      </c>
      <c r="I125" s="4">
        <v>0</v>
      </c>
    </row>
    <row r="126" spans="1:9" x14ac:dyDescent="0.35">
      <c r="A126" s="2"/>
      <c r="B126" s="7" t="s">
        <v>844</v>
      </c>
      <c r="C126" s="7" t="s">
        <v>845</v>
      </c>
      <c r="D126" s="7"/>
      <c r="E126" s="2"/>
      <c r="F126" s="4">
        <v>0</v>
      </c>
      <c r="G126" s="4">
        <v>0</v>
      </c>
      <c r="H126" s="4" t="str">
        <v>DA1608</v>
      </c>
      <c r="I126" s="4">
        <v>0</v>
      </c>
    </row>
    <row r="127" spans="1:9" x14ac:dyDescent="0.35">
      <c r="A127" s="2"/>
      <c r="B127" s="7" t="s">
        <v>846</v>
      </c>
      <c r="C127" s="7" t="s">
        <v>847</v>
      </c>
      <c r="D127" s="7"/>
      <c r="E127" s="2"/>
      <c r="F127" s="4">
        <v>0</v>
      </c>
      <c r="G127" s="4">
        <v>0</v>
      </c>
      <c r="H127" s="4" t="str">
        <v>DA1609</v>
      </c>
      <c r="I127" s="4">
        <v>0</v>
      </c>
    </row>
    <row r="128" spans="1:9" x14ac:dyDescent="0.35">
      <c r="A128" s="2"/>
      <c r="B128" s="7" t="s">
        <v>848</v>
      </c>
      <c r="C128" s="7" t="s">
        <v>849</v>
      </c>
      <c r="D128" s="7"/>
      <c r="E128" s="2"/>
      <c r="F128" s="4">
        <v>0</v>
      </c>
      <c r="G128" s="4">
        <v>0</v>
      </c>
      <c r="H128" s="4" t="str">
        <v>DA1610</v>
      </c>
      <c r="I128" s="4">
        <v>0</v>
      </c>
    </row>
    <row r="129" spans="1:9" x14ac:dyDescent="0.35">
      <c r="A129" s="2"/>
      <c r="B129" s="7" t="s">
        <v>850</v>
      </c>
      <c r="C129" s="7" t="s">
        <v>851</v>
      </c>
      <c r="D129" s="7"/>
      <c r="E129" s="2"/>
      <c r="F129" s="4">
        <v>0</v>
      </c>
      <c r="G129" s="4">
        <v>0</v>
      </c>
      <c r="H129" s="4" t="str">
        <v>DA1611</v>
      </c>
      <c r="I129" s="4">
        <v>0</v>
      </c>
    </row>
    <row r="130" spans="1:9" x14ac:dyDescent="0.35">
      <c r="A130" s="2"/>
      <c r="B130" s="7" t="s">
        <v>852</v>
      </c>
      <c r="C130" s="7" t="s">
        <v>853</v>
      </c>
      <c r="D130" s="7"/>
      <c r="E130" s="2"/>
      <c r="F130" s="4">
        <v>0</v>
      </c>
      <c r="G130" s="4">
        <v>0</v>
      </c>
      <c r="H130" s="4" t="str">
        <v>DA1612</v>
      </c>
      <c r="I130" s="4">
        <v>0</v>
      </c>
    </row>
    <row r="131" spans="1:9" x14ac:dyDescent="0.35">
      <c r="A131" s="2"/>
      <c r="B131" s="7" t="s">
        <v>854</v>
      </c>
      <c r="C131" s="7" t="s">
        <v>855</v>
      </c>
      <c r="D131" s="7"/>
      <c r="E131" s="2"/>
      <c r="F131" s="4">
        <v>0</v>
      </c>
      <c r="G131" s="4">
        <v>0</v>
      </c>
      <c r="H131" s="4" t="str">
        <v>DA1613</v>
      </c>
      <c r="I131" s="4">
        <v>0</v>
      </c>
    </row>
    <row r="132" spans="1:9" x14ac:dyDescent="0.35">
      <c r="A132" s="2"/>
      <c r="B132" s="7" t="s">
        <v>856</v>
      </c>
      <c r="C132" s="7" t="s">
        <v>857</v>
      </c>
      <c r="D132" s="7"/>
      <c r="E132" s="2"/>
      <c r="F132" s="4">
        <v>0</v>
      </c>
      <c r="G132" s="4">
        <v>0</v>
      </c>
      <c r="H132" s="4" t="str">
        <v>DA1614</v>
      </c>
      <c r="I132" s="4">
        <v>0</v>
      </c>
    </row>
    <row r="133" spans="1:9" x14ac:dyDescent="0.35">
      <c r="A133" s="2"/>
      <c r="B133" s="7" t="s">
        <v>858</v>
      </c>
      <c r="C133" s="7" t="s">
        <v>859</v>
      </c>
      <c r="D133" s="7"/>
      <c r="E133" s="2"/>
      <c r="F133" s="4">
        <v>0</v>
      </c>
      <c r="G133" s="4">
        <v>0</v>
      </c>
      <c r="H133" s="4" t="str">
        <v>DA1615</v>
      </c>
      <c r="I133" s="4">
        <v>0</v>
      </c>
    </row>
    <row r="134" spans="1:9" x14ac:dyDescent="0.35">
      <c r="A134" s="2"/>
      <c r="B134" s="7" t="s">
        <v>860</v>
      </c>
      <c r="C134" s="7" t="s">
        <v>861</v>
      </c>
      <c r="D134" s="7"/>
      <c r="E134" s="2"/>
      <c r="F134" s="4">
        <v>0</v>
      </c>
      <c r="G134" s="4">
        <v>0</v>
      </c>
      <c r="H134" s="4" t="str">
        <v>DA1616</v>
      </c>
      <c r="I134" s="4">
        <v>0</v>
      </c>
    </row>
    <row r="135" spans="1:9" x14ac:dyDescent="0.35">
      <c r="A135" s="2"/>
      <c r="B135" s="7" t="s">
        <v>862</v>
      </c>
      <c r="C135" s="7" t="s">
        <v>863</v>
      </c>
      <c r="D135" s="7"/>
      <c r="E135" s="2"/>
      <c r="F135" s="4">
        <v>0</v>
      </c>
      <c r="G135" s="4">
        <v>0</v>
      </c>
      <c r="H135" s="4" t="str">
        <v>DA1617</v>
      </c>
      <c r="I135" s="4">
        <v>0</v>
      </c>
    </row>
    <row r="136" spans="1:9" x14ac:dyDescent="0.35">
      <c r="A136" s="2"/>
      <c r="B136" s="7" t="s">
        <v>864</v>
      </c>
      <c r="C136" s="7" t="s">
        <v>865</v>
      </c>
      <c r="D136" s="7"/>
      <c r="E136" s="2"/>
      <c r="F136" s="4">
        <v>0</v>
      </c>
      <c r="G136" s="4">
        <v>0</v>
      </c>
      <c r="H136" s="4" t="str">
        <v>DA1618</v>
      </c>
      <c r="I136" s="4">
        <v>0</v>
      </c>
    </row>
    <row r="137" spans="1:9" x14ac:dyDescent="0.35">
      <c r="A137" s="2"/>
      <c r="B137" s="7" t="s">
        <v>866</v>
      </c>
      <c r="C137" s="7" t="s">
        <v>867</v>
      </c>
      <c r="D137" s="7"/>
      <c r="E137" s="2"/>
      <c r="F137" s="4">
        <v>0</v>
      </c>
      <c r="G137" s="4">
        <v>0</v>
      </c>
      <c r="H137" s="4" t="str">
        <v>DA1619</v>
      </c>
      <c r="I137" s="4">
        <v>0</v>
      </c>
    </row>
    <row r="138" spans="1:9" x14ac:dyDescent="0.35">
      <c r="A138" s="2"/>
      <c r="B138" s="7" t="s">
        <v>868</v>
      </c>
      <c r="C138" s="7" t="s">
        <v>869</v>
      </c>
      <c r="D138" s="7"/>
      <c r="E138" s="2"/>
      <c r="F138" s="4">
        <v>0</v>
      </c>
      <c r="G138" s="4">
        <v>0</v>
      </c>
      <c r="H138" s="4" t="str">
        <v>DA1620</v>
      </c>
      <c r="I138" s="4">
        <v>0</v>
      </c>
    </row>
    <row r="139" spans="1:9" x14ac:dyDescent="0.35">
      <c r="A139" s="2"/>
      <c r="B139" s="7" t="s">
        <v>870</v>
      </c>
      <c r="C139" s="7" t="s">
        <v>871</v>
      </c>
      <c r="D139" s="7"/>
      <c r="E139" s="2"/>
      <c r="F139" s="4">
        <v>0</v>
      </c>
      <c r="G139" s="4">
        <v>0</v>
      </c>
      <c r="H139" s="4" t="str">
        <v>DA1701</v>
      </c>
      <c r="I139" s="4">
        <v>0</v>
      </c>
    </row>
    <row r="140" spans="1:9" x14ac:dyDescent="0.35">
      <c r="A140" s="2"/>
      <c r="B140" s="7" t="s">
        <v>872</v>
      </c>
      <c r="C140" s="7" t="s">
        <v>873</v>
      </c>
      <c r="D140" s="7"/>
      <c r="E140" s="2"/>
      <c r="F140" s="4">
        <v>0</v>
      </c>
      <c r="G140" s="4">
        <v>0</v>
      </c>
      <c r="H140" s="4" t="str">
        <v>DA1702</v>
      </c>
      <c r="I140" s="4">
        <v>0</v>
      </c>
    </row>
    <row r="141" spans="1:9" x14ac:dyDescent="0.35">
      <c r="A141" s="2"/>
      <c r="B141" s="7" t="s">
        <v>874</v>
      </c>
      <c r="C141" s="7" t="s">
        <v>875</v>
      </c>
      <c r="D141" s="7"/>
      <c r="E141" s="2"/>
      <c r="F141" s="4">
        <v>0</v>
      </c>
      <c r="G141" s="4">
        <v>0</v>
      </c>
      <c r="H141" s="4" t="str">
        <v>DA1703</v>
      </c>
      <c r="I141" s="4">
        <v>0</v>
      </c>
    </row>
    <row r="142" spans="1:9" x14ac:dyDescent="0.35">
      <c r="A142" s="2"/>
      <c r="B142" s="7" t="s">
        <v>876</v>
      </c>
      <c r="C142" s="7" t="s">
        <v>877</v>
      </c>
      <c r="D142" s="7"/>
      <c r="E142" s="2"/>
      <c r="F142" s="4">
        <v>0</v>
      </c>
      <c r="G142" s="4">
        <v>0</v>
      </c>
      <c r="H142" s="4" t="str">
        <v>DA1704</v>
      </c>
      <c r="I142" s="4">
        <v>0</v>
      </c>
    </row>
    <row r="143" spans="1:9" x14ac:dyDescent="0.35">
      <c r="A143" s="2"/>
      <c r="B143" s="7" t="s">
        <v>878</v>
      </c>
      <c r="C143" s="7" t="s">
        <v>879</v>
      </c>
      <c r="D143" s="7"/>
      <c r="E143" s="2"/>
      <c r="F143" s="4">
        <v>0</v>
      </c>
      <c r="G143" s="4">
        <v>0</v>
      </c>
      <c r="H143" s="4" t="str">
        <v>DA1705</v>
      </c>
      <c r="I143" s="4">
        <v>0</v>
      </c>
    </row>
    <row r="144" spans="1:9" x14ac:dyDescent="0.35">
      <c r="A144" s="2"/>
      <c r="B144" s="7" t="s">
        <v>880</v>
      </c>
      <c r="C144" s="7" t="s">
        <v>881</v>
      </c>
      <c r="D144" s="7"/>
      <c r="E144" s="2"/>
      <c r="F144" s="4">
        <v>0</v>
      </c>
      <c r="G144" s="4">
        <v>0</v>
      </c>
      <c r="H144" s="4" t="str">
        <v>DA1801</v>
      </c>
      <c r="I144" s="4">
        <v>0</v>
      </c>
    </row>
    <row r="145" spans="1:9" x14ac:dyDescent="0.35">
      <c r="A145" s="2"/>
      <c r="B145" s="7" t="s">
        <v>882</v>
      </c>
      <c r="C145" s="7" t="s">
        <v>883</v>
      </c>
      <c r="D145" s="7"/>
      <c r="E145" s="2"/>
      <c r="F145" s="4">
        <v>0</v>
      </c>
      <c r="G145" s="4">
        <v>0</v>
      </c>
      <c r="H145" s="4" t="str">
        <v>DA1802</v>
      </c>
      <c r="I145" s="4">
        <v>0</v>
      </c>
    </row>
    <row r="146" spans="1:9" x14ac:dyDescent="0.35">
      <c r="A146" s="2"/>
      <c r="B146" s="7" t="s">
        <v>884</v>
      </c>
      <c r="C146" s="7" t="s">
        <v>885</v>
      </c>
      <c r="D146" s="7"/>
      <c r="E146" s="2"/>
      <c r="F146" s="4">
        <v>0</v>
      </c>
      <c r="G146" s="4">
        <v>0</v>
      </c>
      <c r="H146" s="4" t="str">
        <v>DA1803</v>
      </c>
      <c r="I146" s="4">
        <v>0</v>
      </c>
    </row>
    <row r="147" spans="1:9" x14ac:dyDescent="0.35">
      <c r="A147" s="2"/>
      <c r="B147" s="7" t="s">
        <v>886</v>
      </c>
      <c r="C147" s="7" t="s">
        <v>887</v>
      </c>
      <c r="D147" s="7"/>
      <c r="E147" s="2"/>
      <c r="F147" s="4">
        <v>0</v>
      </c>
      <c r="G147" s="4">
        <v>0</v>
      </c>
      <c r="H147" s="4" t="str">
        <v>DA1804</v>
      </c>
      <c r="I147" s="4">
        <v>0</v>
      </c>
    </row>
    <row r="148" spans="1:9" x14ac:dyDescent="0.35">
      <c r="A148" s="2"/>
      <c r="B148" s="7" t="s">
        <v>888</v>
      </c>
      <c r="C148" s="7" t="s">
        <v>889</v>
      </c>
      <c r="D148" s="7"/>
      <c r="E148" s="2"/>
      <c r="F148" s="4">
        <v>0</v>
      </c>
      <c r="G148" s="4">
        <v>0</v>
      </c>
      <c r="H148" s="4" t="str">
        <v>DA1901</v>
      </c>
      <c r="I148" s="4">
        <v>0</v>
      </c>
    </row>
    <row r="149" spans="1:9" x14ac:dyDescent="0.35">
      <c r="A149" s="2"/>
      <c r="B149" s="7" t="s">
        <v>890</v>
      </c>
      <c r="C149" s="7" t="s">
        <v>891</v>
      </c>
      <c r="D149" s="7"/>
      <c r="E149" s="2"/>
      <c r="F149" s="4">
        <v>0</v>
      </c>
      <c r="G149" s="4">
        <v>0</v>
      </c>
      <c r="H149" s="4" t="str">
        <v>DA1902</v>
      </c>
      <c r="I149" s="4">
        <v>0</v>
      </c>
    </row>
    <row r="150" spans="1:9" x14ac:dyDescent="0.35">
      <c r="A150" s="2"/>
      <c r="B150" s="7" t="s">
        <v>892</v>
      </c>
      <c r="C150" s="7" t="s">
        <v>893</v>
      </c>
      <c r="D150" s="7"/>
      <c r="E150" s="2"/>
      <c r="F150" s="4">
        <v>0</v>
      </c>
      <c r="G150" s="4">
        <v>0</v>
      </c>
      <c r="H150" s="4" t="str">
        <v>DA1903</v>
      </c>
      <c r="I150" s="4">
        <v>0</v>
      </c>
    </row>
    <row r="151" spans="1:9" x14ac:dyDescent="0.35">
      <c r="A151" s="2"/>
      <c r="B151" s="7" t="s">
        <v>894</v>
      </c>
      <c r="C151" s="7" t="s">
        <v>895</v>
      </c>
      <c r="D151" s="7"/>
      <c r="E151" s="2"/>
      <c r="F151" s="4">
        <v>0</v>
      </c>
      <c r="G151" s="4">
        <v>0</v>
      </c>
      <c r="H151" s="4" t="str">
        <v>DA1904</v>
      </c>
      <c r="I151" s="4">
        <v>0</v>
      </c>
    </row>
    <row r="152" spans="1:9" x14ac:dyDescent="0.35">
      <c r="A152" s="2"/>
      <c r="B152" s="7" t="s">
        <v>896</v>
      </c>
      <c r="C152" s="7" t="s">
        <v>897</v>
      </c>
      <c r="D152" s="7"/>
      <c r="E152" s="2"/>
      <c r="F152" s="4">
        <v>0</v>
      </c>
      <c r="G152" s="4">
        <v>0</v>
      </c>
      <c r="H152" s="4" t="str">
        <v>DA2001</v>
      </c>
      <c r="I152" s="4">
        <v>0</v>
      </c>
    </row>
    <row r="153" spans="1:9" x14ac:dyDescent="0.35">
      <c r="A153" s="2"/>
      <c r="B153" s="7" t="s">
        <v>898</v>
      </c>
      <c r="C153" s="7" t="s">
        <v>899</v>
      </c>
      <c r="D153" s="7"/>
      <c r="E153" s="2"/>
      <c r="F153" s="4">
        <v>0</v>
      </c>
      <c r="G153" s="4">
        <v>0</v>
      </c>
      <c r="H153" s="4" t="str">
        <v>DA2002</v>
      </c>
      <c r="I153" s="4">
        <v>0</v>
      </c>
    </row>
    <row r="154" spans="1:9" x14ac:dyDescent="0.35">
      <c r="A154" s="2"/>
      <c r="B154" s="7" t="s">
        <v>900</v>
      </c>
      <c r="C154" s="7" t="s">
        <v>901</v>
      </c>
      <c r="D154" s="7"/>
      <c r="E154" s="2"/>
      <c r="F154" s="4">
        <v>0</v>
      </c>
      <c r="G154" s="4">
        <v>0</v>
      </c>
      <c r="H154" s="4" t="str">
        <v>DA2003</v>
      </c>
      <c r="I154" s="4">
        <v>0</v>
      </c>
    </row>
    <row r="155" spans="1:9" x14ac:dyDescent="0.35">
      <c r="A155" s="2"/>
      <c r="B155" s="7" t="s">
        <v>902</v>
      </c>
      <c r="C155" s="7" t="s">
        <v>903</v>
      </c>
      <c r="D155" s="7"/>
      <c r="E155" s="2"/>
      <c r="F155" s="4">
        <v>0</v>
      </c>
      <c r="G155" s="4">
        <v>0</v>
      </c>
      <c r="H155" s="4" t="str">
        <v>DA2004</v>
      </c>
      <c r="I155" s="4">
        <v>0</v>
      </c>
    </row>
    <row r="156" spans="1:9" x14ac:dyDescent="0.35">
      <c r="A156" s="2"/>
      <c r="B156" s="7" t="s">
        <v>904</v>
      </c>
      <c r="C156" s="7" t="s">
        <v>905</v>
      </c>
      <c r="D156" s="7"/>
      <c r="E156" s="2"/>
      <c r="F156" s="4">
        <v>0</v>
      </c>
      <c r="G156" s="4">
        <v>0</v>
      </c>
      <c r="H156" s="4" t="str">
        <v>DA2005</v>
      </c>
      <c r="I156" s="4">
        <v>0</v>
      </c>
    </row>
    <row r="157" spans="1:9" x14ac:dyDescent="0.35">
      <c r="A157" s="2"/>
      <c r="B157" s="7" t="s">
        <v>906</v>
      </c>
      <c r="C157" s="7" t="s">
        <v>907</v>
      </c>
      <c r="D157" s="7"/>
      <c r="E157" s="2"/>
      <c r="F157" s="4">
        <v>0</v>
      </c>
      <c r="G157" s="4">
        <v>0</v>
      </c>
      <c r="H157" s="4" t="str">
        <v>DA2101</v>
      </c>
      <c r="I157" s="4">
        <v>0</v>
      </c>
    </row>
    <row r="158" spans="1:9" x14ac:dyDescent="0.35">
      <c r="A158" s="2"/>
      <c r="B158" s="7" t="s">
        <v>908</v>
      </c>
      <c r="C158" s="7" t="s">
        <v>909</v>
      </c>
      <c r="D158" s="7"/>
      <c r="E158" s="2"/>
      <c r="F158" s="4">
        <v>0</v>
      </c>
      <c r="G158" s="4">
        <v>0</v>
      </c>
      <c r="H158" s="4" t="str">
        <v>DA2102</v>
      </c>
      <c r="I158" s="4">
        <v>0</v>
      </c>
    </row>
    <row r="159" spans="1:9" x14ac:dyDescent="0.35">
      <c r="A159" s="2"/>
      <c r="B159" s="7" t="s">
        <v>910</v>
      </c>
      <c r="C159" s="7" t="s">
        <v>911</v>
      </c>
      <c r="D159" s="7"/>
      <c r="E159" s="2"/>
      <c r="F159" s="4">
        <v>0</v>
      </c>
      <c r="G159" s="4">
        <v>0</v>
      </c>
      <c r="H159" s="4" t="str">
        <v>DA2202</v>
      </c>
      <c r="I159" s="4">
        <v>0</v>
      </c>
    </row>
    <row r="160" spans="1:9" x14ac:dyDescent="0.35">
      <c r="A160" s="2"/>
      <c r="B160" s="7" t="s">
        <v>912</v>
      </c>
      <c r="C160" s="7" t="s">
        <v>913</v>
      </c>
      <c r="D160" s="7"/>
      <c r="E160" s="2"/>
      <c r="F160" s="4">
        <v>0</v>
      </c>
      <c r="G160" s="4">
        <v>0</v>
      </c>
      <c r="H160" s="4" t="str">
        <v>DA2301</v>
      </c>
      <c r="I160" s="4">
        <v>0</v>
      </c>
    </row>
    <row r="161" spans="1:9" x14ac:dyDescent="0.35">
      <c r="A161" s="2"/>
      <c r="B161" s="7" t="s">
        <v>914</v>
      </c>
      <c r="C161" s="7" t="s">
        <v>915</v>
      </c>
      <c r="D161" s="7"/>
      <c r="E161" s="2"/>
      <c r="F161" s="4">
        <v>0</v>
      </c>
      <c r="G161" s="4">
        <v>0</v>
      </c>
      <c r="H161" s="4" t="str">
        <v>DA2302</v>
      </c>
      <c r="I161" s="4">
        <v>0</v>
      </c>
    </row>
    <row r="162" spans="1:9" x14ac:dyDescent="0.35">
      <c r="A162" s="2"/>
      <c r="B162" s="7" t="s">
        <v>916</v>
      </c>
      <c r="C162" s="7" t="s">
        <v>917</v>
      </c>
      <c r="D162" s="7"/>
      <c r="E162" s="2"/>
      <c r="F162" s="4">
        <v>0</v>
      </c>
      <c r="G162" s="4">
        <v>0</v>
      </c>
      <c r="H162" s="4" t="str">
        <v>DA2303</v>
      </c>
      <c r="I162" s="4">
        <v>0</v>
      </c>
    </row>
    <row r="163" spans="1:9" x14ac:dyDescent="0.35">
      <c r="A163" s="2"/>
      <c r="B163" s="7" t="s">
        <v>918</v>
      </c>
      <c r="C163" s="7" t="s">
        <v>919</v>
      </c>
      <c r="D163" s="7"/>
      <c r="E163" s="2"/>
      <c r="F163" s="4">
        <v>0</v>
      </c>
      <c r="G163" s="4">
        <v>0</v>
      </c>
      <c r="H163" s="4" t="str">
        <v>DA2304</v>
      </c>
      <c r="I163" s="4">
        <v>0</v>
      </c>
    </row>
    <row r="164" spans="1:9" x14ac:dyDescent="0.35">
      <c r="A164" s="2"/>
      <c r="B164" s="7" t="s">
        <v>920</v>
      </c>
      <c r="C164" s="7" t="s">
        <v>921</v>
      </c>
      <c r="D164" s="7"/>
      <c r="E164" s="2"/>
      <c r="F164" s="4">
        <v>0</v>
      </c>
      <c r="G164" s="4">
        <v>0</v>
      </c>
      <c r="H164" s="4" t="str">
        <v>DA2305</v>
      </c>
      <c r="I164" s="4">
        <v>0</v>
      </c>
    </row>
    <row r="165" spans="1:9" x14ac:dyDescent="0.35">
      <c r="A165" s="2"/>
      <c r="B165" s="7" t="s">
        <v>922</v>
      </c>
      <c r="C165" s="7" t="s">
        <v>923</v>
      </c>
      <c r="D165" s="7"/>
      <c r="E165" s="2"/>
      <c r="F165" s="4">
        <v>0</v>
      </c>
      <c r="G165" s="4">
        <v>0</v>
      </c>
      <c r="H165" s="4" t="str">
        <v>DA2306</v>
      </c>
      <c r="I165" s="4">
        <v>0</v>
      </c>
    </row>
    <row r="166" spans="1:9" x14ac:dyDescent="0.35">
      <c r="A166" s="2"/>
      <c r="B166" s="7" t="s">
        <v>924</v>
      </c>
      <c r="C166" s="7" t="s">
        <v>925</v>
      </c>
      <c r="D166" s="7"/>
      <c r="E166" s="2"/>
      <c r="F166" s="4">
        <v>0</v>
      </c>
      <c r="G166" s="4">
        <v>0</v>
      </c>
      <c r="H166" s="4" t="str">
        <v>DA2307</v>
      </c>
      <c r="I166" s="4">
        <v>0</v>
      </c>
    </row>
    <row r="167" spans="1:9" x14ac:dyDescent="0.35">
      <c r="A167" s="2"/>
      <c r="B167" s="7" t="s">
        <v>926</v>
      </c>
      <c r="C167" s="7" t="s">
        <v>214</v>
      </c>
      <c r="D167" s="7"/>
      <c r="E167" s="2"/>
      <c r="F167" s="4">
        <v>0</v>
      </c>
      <c r="G167" s="4">
        <v>0</v>
      </c>
      <c r="H167" s="4" t="str">
        <v>DA2308</v>
      </c>
      <c r="I167" s="4">
        <v>0</v>
      </c>
    </row>
    <row r="168" spans="1:9" x14ac:dyDescent="0.35">
      <c r="A168" s="2"/>
      <c r="B168" s="7" t="s">
        <v>927</v>
      </c>
      <c r="C168" s="7" t="s">
        <v>928</v>
      </c>
      <c r="D168" s="7"/>
      <c r="E168" s="2"/>
      <c r="F168" s="4">
        <v>0</v>
      </c>
      <c r="G168" s="4">
        <v>0</v>
      </c>
      <c r="H168" s="4" t="str">
        <v>DA2309</v>
      </c>
      <c r="I168" s="4">
        <v>0</v>
      </c>
    </row>
    <row r="169" spans="1:9" x14ac:dyDescent="0.35">
      <c r="A169" s="2"/>
      <c r="B169" s="7" t="s">
        <v>929</v>
      </c>
      <c r="C169" s="7" t="s">
        <v>930</v>
      </c>
      <c r="D169" s="7"/>
      <c r="E169" s="2"/>
      <c r="F169" s="4">
        <v>0</v>
      </c>
      <c r="G169" s="4">
        <v>0</v>
      </c>
      <c r="H169" s="4" t="str">
        <v>DA2310</v>
      </c>
      <c r="I169" s="4">
        <v>0</v>
      </c>
    </row>
    <row r="170" spans="1:9" x14ac:dyDescent="0.35">
      <c r="A170" s="2"/>
      <c r="B170" s="7" t="s">
        <v>931</v>
      </c>
      <c r="C170" s="7" t="s">
        <v>932</v>
      </c>
      <c r="D170" s="7"/>
      <c r="E170" s="2"/>
      <c r="F170" s="4">
        <v>0</v>
      </c>
      <c r="G170" s="4">
        <v>0</v>
      </c>
      <c r="H170" s="4" t="str">
        <v>DA2311</v>
      </c>
      <c r="I170" s="4">
        <v>0</v>
      </c>
    </row>
    <row r="171" spans="1:9" x14ac:dyDescent="0.35">
      <c r="A171" s="2"/>
      <c r="B171" s="7" t="s">
        <v>933</v>
      </c>
      <c r="C171" s="7" t="s">
        <v>934</v>
      </c>
      <c r="D171" s="7"/>
      <c r="E171" s="2"/>
      <c r="F171" s="4">
        <v>0</v>
      </c>
      <c r="G171" s="4">
        <v>0</v>
      </c>
      <c r="H171" s="4" t="str">
        <v>DA2312</v>
      </c>
      <c r="I171" s="4">
        <v>0</v>
      </c>
    </row>
    <row r="172" spans="1:9" x14ac:dyDescent="0.35">
      <c r="A172" s="2"/>
      <c r="B172" s="7" t="s">
        <v>935</v>
      </c>
      <c r="C172" s="7" t="s">
        <v>936</v>
      </c>
      <c r="D172" s="7"/>
      <c r="E172" s="2"/>
      <c r="F172" s="4">
        <v>0</v>
      </c>
      <c r="G172" s="4">
        <v>0</v>
      </c>
      <c r="H172" s="4" t="str">
        <v>DA2313</v>
      </c>
      <c r="I172" s="4">
        <v>0</v>
      </c>
    </row>
    <row r="173" spans="1:9" x14ac:dyDescent="0.35">
      <c r="A173" s="2"/>
      <c r="B173" s="7" t="s">
        <v>937</v>
      </c>
      <c r="C173" s="7" t="s">
        <v>938</v>
      </c>
      <c r="D173" s="7"/>
      <c r="E173" s="2"/>
      <c r="F173" s="4">
        <v>0</v>
      </c>
      <c r="G173" s="4">
        <v>0</v>
      </c>
      <c r="H173" s="4" t="str">
        <v>DA2314</v>
      </c>
      <c r="I173" s="4">
        <v>0</v>
      </c>
    </row>
    <row r="174" spans="1:9" x14ac:dyDescent="0.35">
      <c r="A174" s="2"/>
      <c r="B174" s="7" t="s">
        <v>939</v>
      </c>
      <c r="C174" s="7" t="s">
        <v>940</v>
      </c>
      <c r="D174" s="7"/>
      <c r="E174" s="2"/>
      <c r="F174" s="4">
        <v>0</v>
      </c>
      <c r="G174" s="4">
        <v>0</v>
      </c>
      <c r="H174" s="4" t="str">
        <v>DA2315</v>
      </c>
      <c r="I174" s="4">
        <v>0</v>
      </c>
    </row>
    <row r="175" spans="1:9" x14ac:dyDescent="0.35">
      <c r="A175" s="2"/>
      <c r="B175" s="7" t="s">
        <v>941</v>
      </c>
      <c r="C175" s="7" t="s">
        <v>942</v>
      </c>
      <c r="D175" s="7"/>
      <c r="E175" s="2"/>
      <c r="F175" s="4">
        <v>0</v>
      </c>
      <c r="G175" s="4">
        <v>0</v>
      </c>
      <c r="H175" s="4" t="str">
        <v>DA2316</v>
      </c>
      <c r="I175" s="4">
        <v>0</v>
      </c>
    </row>
    <row r="176" spans="1:9" x14ac:dyDescent="0.35">
      <c r="A176" s="2"/>
      <c r="B176" s="7" t="s">
        <v>943</v>
      </c>
      <c r="C176" s="7" t="s">
        <v>944</v>
      </c>
      <c r="D176" s="7"/>
      <c r="E176" s="2"/>
      <c r="F176" s="4">
        <v>0</v>
      </c>
      <c r="G176" s="4">
        <v>0</v>
      </c>
      <c r="H176" s="4" t="str">
        <v>DA2317</v>
      </c>
      <c r="I176" s="4">
        <v>0</v>
      </c>
    </row>
    <row r="177" spans="1:9" x14ac:dyDescent="0.35">
      <c r="A177" s="2"/>
      <c r="B177" s="7" t="s">
        <v>945</v>
      </c>
      <c r="C177" s="7" t="s">
        <v>946</v>
      </c>
      <c r="D177" s="7"/>
      <c r="E177" s="2"/>
      <c r="F177" s="4">
        <v>0</v>
      </c>
      <c r="G177" s="4">
        <v>0</v>
      </c>
      <c r="H177" s="4" t="str">
        <v>DA2318</v>
      </c>
      <c r="I177" s="4">
        <v>0</v>
      </c>
    </row>
    <row r="178" spans="1:9" x14ac:dyDescent="0.35">
      <c r="A178" s="2"/>
      <c r="B178" s="7" t="s">
        <v>947</v>
      </c>
      <c r="C178" s="7" t="s">
        <v>948</v>
      </c>
      <c r="D178" s="7"/>
      <c r="E178" s="2"/>
      <c r="F178" s="4">
        <v>0</v>
      </c>
      <c r="G178" s="4">
        <v>0</v>
      </c>
      <c r="H178" s="4" t="str">
        <v>DA2319</v>
      </c>
      <c r="I178" s="4">
        <v>0</v>
      </c>
    </row>
    <row r="179" spans="1:9" x14ac:dyDescent="0.35">
      <c r="A179" s="2"/>
      <c r="B179" s="7" t="s">
        <v>949</v>
      </c>
      <c r="C179" s="7" t="s">
        <v>950</v>
      </c>
      <c r="D179" s="7"/>
      <c r="E179" s="2"/>
      <c r="F179" s="4">
        <v>0</v>
      </c>
      <c r="G179" s="4">
        <v>0</v>
      </c>
      <c r="H179" s="4" t="str">
        <v>DA2320</v>
      </c>
      <c r="I179" s="4">
        <v>0</v>
      </c>
    </row>
    <row r="180" spans="1:9" x14ac:dyDescent="0.35">
      <c r="A180" s="2"/>
      <c r="B180" s="7" t="s">
        <v>951</v>
      </c>
      <c r="C180" s="7" t="s">
        <v>952</v>
      </c>
      <c r="D180" s="7"/>
      <c r="E180" s="2"/>
      <c r="F180" s="4">
        <v>0</v>
      </c>
      <c r="G180" s="4">
        <v>0</v>
      </c>
      <c r="H180" s="4" t="str">
        <v>DA2321</v>
      </c>
      <c r="I180" s="4">
        <v>0</v>
      </c>
    </row>
    <row r="181" spans="1:9" x14ac:dyDescent="0.35">
      <c r="A181" s="2"/>
      <c r="B181" s="7" t="s">
        <v>953</v>
      </c>
      <c r="C181" s="7" t="s">
        <v>954</v>
      </c>
      <c r="D181" s="7"/>
      <c r="E181" s="2"/>
      <c r="F181" s="4">
        <v>0</v>
      </c>
      <c r="G181" s="4">
        <v>0</v>
      </c>
      <c r="H181" s="4" t="str">
        <v>DA2322</v>
      </c>
      <c r="I181" s="4">
        <v>0</v>
      </c>
    </row>
    <row r="182" spans="1:9" x14ac:dyDescent="0.35">
      <c r="A182" s="2"/>
      <c r="B182" s="7" t="s">
        <v>955</v>
      </c>
      <c r="C182" s="7" t="s">
        <v>956</v>
      </c>
      <c r="D182" s="7"/>
      <c r="E182" s="2"/>
      <c r="F182" s="4">
        <v>0</v>
      </c>
      <c r="G182" s="4">
        <v>0</v>
      </c>
      <c r="H182" s="4" t="str">
        <v>DA2323</v>
      </c>
      <c r="I182" s="4">
        <v>0</v>
      </c>
    </row>
    <row r="183" spans="1:9" x14ac:dyDescent="0.35">
      <c r="A183" s="2"/>
      <c r="B183" s="7" t="s">
        <v>957</v>
      </c>
      <c r="C183" s="7" t="s">
        <v>958</v>
      </c>
      <c r="D183" s="7"/>
      <c r="E183" s="2"/>
      <c r="F183" s="4">
        <v>0</v>
      </c>
      <c r="G183" s="4">
        <v>0</v>
      </c>
      <c r="H183" s="4" t="str">
        <v>DA2324</v>
      </c>
      <c r="I183" s="4">
        <v>0</v>
      </c>
    </row>
    <row r="184" spans="1:9" x14ac:dyDescent="0.35">
      <c r="A184" s="2"/>
      <c r="B184" s="7" t="s">
        <v>959</v>
      </c>
      <c r="C184" s="7" t="s">
        <v>960</v>
      </c>
      <c r="D184" s="7"/>
      <c r="E184" s="2"/>
      <c r="F184" s="4">
        <v>0</v>
      </c>
      <c r="G184" s="4">
        <v>0</v>
      </c>
      <c r="H184" s="4" t="str">
        <v>DA2325</v>
      </c>
      <c r="I184" s="4">
        <v>0</v>
      </c>
    </row>
    <row r="185" spans="1:9" x14ac:dyDescent="0.35">
      <c r="A185" s="2"/>
      <c r="B185" s="7" t="s">
        <v>961</v>
      </c>
      <c r="C185" s="7" t="s">
        <v>962</v>
      </c>
      <c r="D185" s="7"/>
      <c r="E185" s="2"/>
      <c r="F185" s="4">
        <v>0</v>
      </c>
      <c r="G185" s="4">
        <v>0</v>
      </c>
      <c r="H185" s="4" t="str">
        <v>DA2326</v>
      </c>
      <c r="I185" s="4">
        <v>0</v>
      </c>
    </row>
    <row r="186" spans="1:9" x14ac:dyDescent="0.35">
      <c r="A186" s="2"/>
      <c r="B186" s="7" t="s">
        <v>963</v>
      </c>
      <c r="C186" s="7" t="s">
        <v>964</v>
      </c>
      <c r="D186" s="7"/>
      <c r="E186" s="2"/>
      <c r="F186" s="4">
        <v>0</v>
      </c>
      <c r="G186" s="4">
        <v>0</v>
      </c>
      <c r="H186" s="4" t="str">
        <v>DA2327</v>
      </c>
      <c r="I186" s="4">
        <v>0</v>
      </c>
    </row>
    <row r="187" spans="1:9" x14ac:dyDescent="0.35">
      <c r="A187" s="2"/>
      <c r="B187" s="7" t="s">
        <v>965</v>
      </c>
      <c r="C187" s="7" t="s">
        <v>966</v>
      </c>
      <c r="D187" s="7"/>
      <c r="E187" s="2"/>
      <c r="F187" s="4">
        <v>0</v>
      </c>
      <c r="G187" s="4">
        <v>0</v>
      </c>
      <c r="H187" s="4" t="str">
        <v>DA2328</v>
      </c>
      <c r="I187" s="4">
        <v>0</v>
      </c>
    </row>
    <row r="188" spans="1:9" x14ac:dyDescent="0.35">
      <c r="A188" s="2"/>
      <c r="B188" s="7" t="s">
        <v>967</v>
      </c>
      <c r="C188" s="7" t="s">
        <v>968</v>
      </c>
      <c r="D188" s="7"/>
      <c r="E188" s="2"/>
      <c r="F188" s="4">
        <v>0</v>
      </c>
      <c r="G188" s="4">
        <v>0</v>
      </c>
      <c r="H188" s="4" t="str">
        <v>DA2329</v>
      </c>
      <c r="I188" s="4">
        <v>0</v>
      </c>
    </row>
    <row r="189" spans="1:9" x14ac:dyDescent="0.35">
      <c r="A189" s="2"/>
      <c r="B189" s="7" t="s">
        <v>969</v>
      </c>
      <c r="C189" s="7" t="s">
        <v>970</v>
      </c>
      <c r="D189" s="7"/>
      <c r="E189" s="2"/>
      <c r="F189" s="4">
        <v>0</v>
      </c>
      <c r="G189" s="4">
        <v>0</v>
      </c>
      <c r="H189" s="4" t="str">
        <v>DA2330</v>
      </c>
      <c r="I189" s="4">
        <v>0</v>
      </c>
    </row>
    <row r="190" spans="1:9" x14ac:dyDescent="0.35">
      <c r="A190" s="2"/>
      <c r="B190" s="7" t="s">
        <v>971</v>
      </c>
      <c r="C190" s="7" t="s">
        <v>972</v>
      </c>
      <c r="D190" s="7"/>
      <c r="E190" s="2"/>
      <c r="F190" s="4">
        <v>0</v>
      </c>
      <c r="G190" s="4">
        <v>0</v>
      </c>
      <c r="H190" s="4" t="str">
        <v>DA2331</v>
      </c>
      <c r="I190" s="4">
        <v>0</v>
      </c>
    </row>
    <row r="191" spans="1:9" x14ac:dyDescent="0.35">
      <c r="A191" s="2"/>
      <c r="B191" s="7" t="s">
        <v>973</v>
      </c>
      <c r="C191" s="7" t="s">
        <v>974</v>
      </c>
      <c r="D191" s="7"/>
      <c r="E191" s="2"/>
      <c r="F191" s="4">
        <v>0</v>
      </c>
      <c r="G191" s="4">
        <v>0</v>
      </c>
      <c r="H191" s="4" t="str">
        <v>DA2332</v>
      </c>
      <c r="I191" s="4">
        <v>0</v>
      </c>
    </row>
    <row r="192" spans="1:9" x14ac:dyDescent="0.35">
      <c r="A192" s="2"/>
      <c r="B192" s="7" t="s">
        <v>975</v>
      </c>
      <c r="C192" s="7" t="s">
        <v>976</v>
      </c>
      <c r="D192" s="7"/>
      <c r="E192" s="2"/>
      <c r="F192" s="4">
        <v>0</v>
      </c>
      <c r="G192" s="4">
        <v>0</v>
      </c>
      <c r="H192" s="4" t="str">
        <v>DA2333</v>
      </c>
      <c r="I192" s="4">
        <v>0</v>
      </c>
    </row>
    <row r="193" spans="1:9" x14ac:dyDescent="0.35">
      <c r="A193" s="2"/>
      <c r="B193" s="7" t="s">
        <v>977</v>
      </c>
      <c r="C193" s="7" t="s">
        <v>978</v>
      </c>
      <c r="D193" s="7"/>
      <c r="E193" s="2"/>
      <c r="F193" s="4">
        <v>0</v>
      </c>
      <c r="G193" s="4">
        <v>0</v>
      </c>
      <c r="H193" s="4" t="str">
        <v>DA2334</v>
      </c>
      <c r="I193" s="4">
        <v>0</v>
      </c>
    </row>
    <row r="194" spans="1:9" x14ac:dyDescent="0.35">
      <c r="A194" s="2"/>
      <c r="B194" s="7" t="s">
        <v>979</v>
      </c>
      <c r="C194" s="7" t="s">
        <v>980</v>
      </c>
      <c r="D194" s="7"/>
      <c r="E194" s="2"/>
      <c r="F194" s="4">
        <v>0</v>
      </c>
      <c r="G194" s="4">
        <v>0</v>
      </c>
      <c r="H194" s="4" t="str">
        <v>DA2335</v>
      </c>
      <c r="I194" s="4">
        <v>0</v>
      </c>
    </row>
    <row r="195" spans="1:9" x14ac:dyDescent="0.35">
      <c r="A195" s="2"/>
      <c r="B195" s="7" t="s">
        <v>981</v>
      </c>
      <c r="C195" s="7" t="s">
        <v>982</v>
      </c>
      <c r="D195" s="7"/>
      <c r="E195" s="2"/>
      <c r="F195" s="4">
        <v>0</v>
      </c>
      <c r="G195" s="4">
        <v>0</v>
      </c>
      <c r="H195" s="4" t="str">
        <v>DA2336</v>
      </c>
      <c r="I195" s="4">
        <v>0</v>
      </c>
    </row>
    <row r="196" spans="1:9" x14ac:dyDescent="0.35">
      <c r="A196" s="2"/>
      <c r="B196" s="7" t="s">
        <v>983</v>
      </c>
      <c r="C196" s="7" t="s">
        <v>984</v>
      </c>
      <c r="D196" s="7"/>
      <c r="E196" s="2"/>
      <c r="F196" s="4">
        <v>0</v>
      </c>
      <c r="G196" s="4">
        <v>0</v>
      </c>
      <c r="H196" s="4" t="str">
        <v>DA2337</v>
      </c>
      <c r="I196" s="4">
        <v>0</v>
      </c>
    </row>
    <row r="197" spans="1:9" x14ac:dyDescent="0.35">
      <c r="A197" s="2"/>
      <c r="B197" s="7" t="s">
        <v>985</v>
      </c>
      <c r="C197" s="7" t="s">
        <v>986</v>
      </c>
      <c r="D197" s="7"/>
      <c r="E197" s="2"/>
      <c r="F197" s="4">
        <v>0</v>
      </c>
      <c r="G197" s="4">
        <v>0</v>
      </c>
      <c r="H197" s="4" t="str">
        <v>DA2338</v>
      </c>
      <c r="I197" s="4">
        <v>0</v>
      </c>
    </row>
    <row r="198" spans="1:9" x14ac:dyDescent="0.35">
      <c r="A198" s="2"/>
      <c r="B198" s="7" t="s">
        <v>987</v>
      </c>
      <c r="C198" s="7" t="s">
        <v>988</v>
      </c>
      <c r="D198" s="7"/>
      <c r="E198" s="2"/>
      <c r="F198" s="4">
        <v>0</v>
      </c>
      <c r="G198" s="4">
        <v>0</v>
      </c>
      <c r="H198" s="4" t="str">
        <v>DA2339</v>
      </c>
      <c r="I198" s="4">
        <v>0</v>
      </c>
    </row>
    <row r="199" spans="1:9" x14ac:dyDescent="0.35">
      <c r="A199" s="2"/>
      <c r="B199" s="7" t="s">
        <v>989</v>
      </c>
      <c r="C199" s="7" t="s">
        <v>990</v>
      </c>
      <c r="D199" s="7"/>
      <c r="E199" s="2"/>
      <c r="F199" s="4">
        <v>0</v>
      </c>
      <c r="G199" s="4">
        <v>0</v>
      </c>
      <c r="H199" s="4" t="str">
        <v>DA2340</v>
      </c>
      <c r="I199" s="4">
        <v>0</v>
      </c>
    </row>
    <row r="200" spans="1:9" x14ac:dyDescent="0.35">
      <c r="A200" s="2"/>
      <c r="B200" s="7" t="s">
        <v>991</v>
      </c>
      <c r="C200" s="7" t="s">
        <v>992</v>
      </c>
      <c r="D200" s="7"/>
      <c r="E200" s="2"/>
      <c r="F200" s="4">
        <v>0</v>
      </c>
      <c r="G200" s="4">
        <v>0</v>
      </c>
      <c r="H200" s="4" t="str">
        <v>DA2341</v>
      </c>
      <c r="I200" s="4">
        <v>0</v>
      </c>
    </row>
    <row r="201" spans="1:9" x14ac:dyDescent="0.35">
      <c r="A201" s="2"/>
      <c r="B201" s="7" t="s">
        <v>993</v>
      </c>
      <c r="C201" s="7" t="s">
        <v>994</v>
      </c>
      <c r="D201" s="7"/>
      <c r="E201" s="2"/>
      <c r="F201" s="4">
        <v>0</v>
      </c>
      <c r="G201" s="4">
        <v>0</v>
      </c>
      <c r="H201" s="4" t="str">
        <v>DA2342</v>
      </c>
      <c r="I201" s="4">
        <v>0</v>
      </c>
    </row>
    <row r="202" spans="1:9" x14ac:dyDescent="0.35">
      <c r="A202" s="2"/>
      <c r="B202" s="7" t="s">
        <v>995</v>
      </c>
      <c r="C202" s="7" t="s">
        <v>996</v>
      </c>
      <c r="D202" s="7"/>
      <c r="E202" s="2"/>
      <c r="F202" s="4">
        <v>0</v>
      </c>
      <c r="G202" s="4">
        <v>0</v>
      </c>
      <c r="H202" s="4" t="str">
        <v>DA2343</v>
      </c>
      <c r="I202" s="4">
        <v>0</v>
      </c>
    </row>
    <row r="203" spans="1:9" x14ac:dyDescent="0.35">
      <c r="A203" s="2"/>
      <c r="B203" s="7" t="s">
        <v>997</v>
      </c>
      <c r="C203" s="7" t="s">
        <v>998</v>
      </c>
      <c r="D203" s="7"/>
      <c r="E203" s="2"/>
      <c r="F203" s="4">
        <v>0</v>
      </c>
      <c r="G203" s="4">
        <v>0</v>
      </c>
      <c r="H203" s="4" t="str">
        <v>DA2344</v>
      </c>
      <c r="I203" s="4">
        <v>0</v>
      </c>
    </row>
    <row r="204" spans="1:9" x14ac:dyDescent="0.35">
      <c r="A204" s="2"/>
      <c r="B204" s="7" t="s">
        <v>999</v>
      </c>
      <c r="C204" s="7" t="s">
        <v>1000</v>
      </c>
      <c r="D204" s="7"/>
      <c r="E204" s="2"/>
      <c r="F204" s="4">
        <v>0</v>
      </c>
      <c r="G204" s="4">
        <v>0</v>
      </c>
      <c r="H204" s="4" t="str">
        <v>DA2345</v>
      </c>
      <c r="I204" s="4">
        <v>0</v>
      </c>
    </row>
    <row r="205" spans="1:9" x14ac:dyDescent="0.35">
      <c r="A205" s="2"/>
      <c r="B205" s="7" t="s">
        <v>1001</v>
      </c>
      <c r="C205" s="7" t="s">
        <v>1002</v>
      </c>
      <c r="D205" s="7"/>
      <c r="E205" s="2"/>
      <c r="F205" s="4">
        <v>0</v>
      </c>
      <c r="G205" s="4">
        <v>0</v>
      </c>
      <c r="H205" s="4" t="str">
        <v>DA2346</v>
      </c>
      <c r="I205" s="4">
        <v>0</v>
      </c>
    </row>
    <row r="206" spans="1:9" x14ac:dyDescent="0.35">
      <c r="A206" s="2"/>
      <c r="B206" s="7" t="s">
        <v>1003</v>
      </c>
      <c r="C206" s="7" t="s">
        <v>1004</v>
      </c>
      <c r="D206" s="7"/>
      <c r="E206" s="2"/>
      <c r="F206" s="4">
        <v>0</v>
      </c>
      <c r="G206" s="4">
        <v>0</v>
      </c>
      <c r="H206" s="4" t="str">
        <v>DA2347</v>
      </c>
      <c r="I206" s="4">
        <v>0</v>
      </c>
    </row>
    <row r="207" spans="1:9" x14ac:dyDescent="0.35">
      <c r="A207" s="2"/>
      <c r="B207" s="7" t="s">
        <v>1005</v>
      </c>
      <c r="C207" s="7" t="s">
        <v>1006</v>
      </c>
      <c r="D207" s="7"/>
      <c r="E207" s="2"/>
      <c r="F207" s="4">
        <v>0</v>
      </c>
      <c r="G207" s="4">
        <v>0</v>
      </c>
      <c r="H207" s="4" t="str">
        <v>DA2348</v>
      </c>
      <c r="I207" s="4">
        <v>0</v>
      </c>
    </row>
    <row r="208" spans="1:9" x14ac:dyDescent="0.35">
      <c r="A208" s="2"/>
      <c r="B208" s="7" t="s">
        <v>1007</v>
      </c>
      <c r="C208" s="7" t="s">
        <v>1008</v>
      </c>
      <c r="D208" s="7"/>
      <c r="E208" s="2"/>
      <c r="F208" s="4">
        <v>0</v>
      </c>
      <c r="G208" s="4">
        <v>0</v>
      </c>
      <c r="H208" s="4" t="str">
        <v>DA2349</v>
      </c>
      <c r="I208" s="4">
        <v>0</v>
      </c>
    </row>
    <row r="209" spans="1:9" x14ac:dyDescent="0.35">
      <c r="A209" s="2"/>
      <c r="B209" s="7" t="s">
        <v>1009</v>
      </c>
      <c r="C209" s="7" t="s">
        <v>1010</v>
      </c>
      <c r="D209" s="7"/>
      <c r="E209" s="2"/>
      <c r="F209" s="4">
        <v>0</v>
      </c>
      <c r="G209" s="4">
        <v>0</v>
      </c>
      <c r="H209" s="4" t="str">
        <v>DA2350</v>
      </c>
      <c r="I209" s="4">
        <v>0</v>
      </c>
    </row>
    <row r="210" spans="1:9" x14ac:dyDescent="0.35">
      <c r="A210" s="2"/>
      <c r="B210" s="7" t="s">
        <v>1011</v>
      </c>
      <c r="C210" s="7" t="s">
        <v>1012</v>
      </c>
      <c r="D210" s="7"/>
      <c r="E210" s="2"/>
      <c r="F210" s="4">
        <v>0</v>
      </c>
      <c r="G210" s="4">
        <v>0</v>
      </c>
      <c r="H210" s="4" t="str">
        <v>DA2351</v>
      </c>
      <c r="I210" s="4">
        <v>0</v>
      </c>
    </row>
    <row r="211" spans="1:9" x14ac:dyDescent="0.35">
      <c r="A211" s="2"/>
      <c r="B211" s="7" t="s">
        <v>1013</v>
      </c>
      <c r="C211" s="7" t="s">
        <v>1014</v>
      </c>
      <c r="D211" s="7"/>
      <c r="E211" s="2"/>
      <c r="F211" s="4">
        <v>0</v>
      </c>
      <c r="G211" s="4">
        <v>0</v>
      </c>
      <c r="H211" s="4" t="str">
        <v>DA2352</v>
      </c>
      <c r="I211" s="4">
        <v>0</v>
      </c>
    </row>
    <row r="212" spans="1:9" x14ac:dyDescent="0.35">
      <c r="A212" s="2"/>
      <c r="B212" s="7" t="s">
        <v>1015</v>
      </c>
      <c r="C212" s="7" t="s">
        <v>1016</v>
      </c>
      <c r="D212" s="7"/>
      <c r="E212" s="2"/>
      <c r="F212" s="4">
        <v>0</v>
      </c>
      <c r="G212" s="4">
        <v>0</v>
      </c>
      <c r="H212" s="4" t="str">
        <v>DA2353</v>
      </c>
      <c r="I212" s="4">
        <v>0</v>
      </c>
    </row>
    <row r="213" spans="1:9" x14ac:dyDescent="0.35">
      <c r="A213" s="2"/>
      <c r="B213" s="7" t="s">
        <v>1017</v>
      </c>
      <c r="C213" s="7" t="s">
        <v>1018</v>
      </c>
      <c r="D213" s="7"/>
      <c r="E213" s="2"/>
      <c r="F213" s="4">
        <v>0</v>
      </c>
      <c r="G213" s="4">
        <v>0</v>
      </c>
      <c r="H213" s="4" t="str">
        <v>DA2354</v>
      </c>
      <c r="I213" s="4">
        <v>0</v>
      </c>
    </row>
    <row r="214" spans="1:9" x14ac:dyDescent="0.35">
      <c r="A214" s="2"/>
      <c r="B214" s="7" t="s">
        <v>1019</v>
      </c>
      <c r="C214" s="7" t="s">
        <v>1020</v>
      </c>
      <c r="D214" s="7"/>
      <c r="E214" s="2"/>
      <c r="F214" s="4">
        <v>0</v>
      </c>
      <c r="G214" s="4">
        <v>0</v>
      </c>
      <c r="H214" s="4" t="str">
        <v>DA2355</v>
      </c>
      <c r="I214" s="4">
        <v>0</v>
      </c>
    </row>
    <row r="215" spans="1:9" x14ac:dyDescent="0.35">
      <c r="A215" s="2"/>
      <c r="B215" s="7" t="s">
        <v>1021</v>
      </c>
      <c r="C215" s="7" t="s">
        <v>1022</v>
      </c>
      <c r="D215" s="7"/>
      <c r="E215" s="2"/>
      <c r="F215" s="4">
        <v>0</v>
      </c>
      <c r="G215" s="4">
        <v>0</v>
      </c>
      <c r="H215" s="4" t="str">
        <v>DA2356</v>
      </c>
      <c r="I215" s="4">
        <v>0</v>
      </c>
    </row>
    <row r="216" spans="1:9" x14ac:dyDescent="0.35">
      <c r="A216" s="2"/>
      <c r="B216" s="7" t="s">
        <v>1023</v>
      </c>
      <c r="C216" s="7" t="s">
        <v>1024</v>
      </c>
      <c r="D216" s="7"/>
      <c r="E216" s="2"/>
      <c r="F216" s="4">
        <v>0</v>
      </c>
      <c r="G216" s="4">
        <v>0</v>
      </c>
      <c r="H216" s="4" t="str">
        <v>DA2357</v>
      </c>
      <c r="I216" s="4">
        <v>0</v>
      </c>
    </row>
    <row r="217" spans="1:9" x14ac:dyDescent="0.35">
      <c r="A217" s="2"/>
      <c r="B217" s="7" t="s">
        <v>1025</v>
      </c>
      <c r="C217" s="7" t="s">
        <v>1026</v>
      </c>
      <c r="D217" s="7"/>
      <c r="E217" s="2"/>
      <c r="F217" s="4">
        <v>0</v>
      </c>
      <c r="G217" s="4">
        <v>0</v>
      </c>
      <c r="H217" s="4" t="str">
        <v>DA2358</v>
      </c>
      <c r="I217" s="4">
        <v>0</v>
      </c>
    </row>
    <row r="218" spans="1:9" x14ac:dyDescent="0.35">
      <c r="A218" s="2"/>
      <c r="B218" s="7" t="s">
        <v>1027</v>
      </c>
      <c r="C218" s="7" t="s">
        <v>1028</v>
      </c>
      <c r="D218" s="7"/>
      <c r="E218" s="2"/>
      <c r="F218" s="4">
        <v>0</v>
      </c>
      <c r="G218" s="4">
        <v>0</v>
      </c>
      <c r="H218" s="4" t="str">
        <v>DA2359</v>
      </c>
      <c r="I218" s="4">
        <v>0</v>
      </c>
    </row>
    <row r="219" spans="1:9" x14ac:dyDescent="0.35">
      <c r="A219" s="2"/>
      <c r="B219" s="7" t="s">
        <v>1029</v>
      </c>
      <c r="C219" s="7" t="s">
        <v>1030</v>
      </c>
      <c r="D219" s="7"/>
      <c r="E219" s="2"/>
      <c r="F219" s="4">
        <v>0</v>
      </c>
      <c r="G219" s="4">
        <v>0</v>
      </c>
      <c r="H219" s="4" t="str">
        <v>DA2360</v>
      </c>
      <c r="I219" s="4">
        <v>0</v>
      </c>
    </row>
    <row r="220" spans="1:9" x14ac:dyDescent="0.35">
      <c r="A220" s="2"/>
      <c r="B220" s="7" t="s">
        <v>1031</v>
      </c>
      <c r="C220" s="7" t="s">
        <v>1032</v>
      </c>
      <c r="D220" s="7"/>
      <c r="E220" s="2"/>
      <c r="F220" s="4">
        <v>0</v>
      </c>
      <c r="G220" s="4">
        <v>0</v>
      </c>
      <c r="H220" s="4" t="str">
        <v>DA2361</v>
      </c>
      <c r="I220" s="4">
        <v>0</v>
      </c>
    </row>
    <row r="221" spans="1:9" x14ac:dyDescent="0.35">
      <c r="A221" s="2"/>
      <c r="B221" s="7" t="s">
        <v>1033</v>
      </c>
      <c r="C221" s="7" t="s">
        <v>1034</v>
      </c>
      <c r="D221" s="7"/>
      <c r="E221" s="2"/>
      <c r="F221" s="4">
        <v>0</v>
      </c>
      <c r="G221" s="4">
        <v>0</v>
      </c>
      <c r="H221" s="4" t="str">
        <v>DA2362</v>
      </c>
      <c r="I221" s="4">
        <v>0</v>
      </c>
    </row>
    <row r="222" spans="1:9" x14ac:dyDescent="0.35">
      <c r="A222" s="2"/>
      <c r="B222" s="7" t="s">
        <v>1035</v>
      </c>
      <c r="C222" s="7" t="s">
        <v>1036</v>
      </c>
      <c r="D222" s="7"/>
      <c r="E222" s="2"/>
      <c r="F222" s="4">
        <v>0</v>
      </c>
      <c r="G222" s="4">
        <v>0</v>
      </c>
      <c r="H222" s="4" t="str">
        <v>DA2363</v>
      </c>
      <c r="I222" s="4">
        <v>0</v>
      </c>
    </row>
    <row r="223" spans="1:9" x14ac:dyDescent="0.35">
      <c r="A223" s="2"/>
      <c r="B223" s="7" t="s">
        <v>1037</v>
      </c>
      <c r="C223" s="7" t="s">
        <v>1038</v>
      </c>
      <c r="D223" s="7"/>
      <c r="E223" s="2"/>
      <c r="F223" s="4">
        <v>0</v>
      </c>
      <c r="G223" s="4">
        <v>0</v>
      </c>
      <c r="H223" s="4" t="str">
        <v>DA2364</v>
      </c>
      <c r="I223" s="4">
        <v>0</v>
      </c>
    </row>
    <row r="224" spans="1:9" x14ac:dyDescent="0.35">
      <c r="A224" s="2"/>
      <c r="B224" s="7" t="s">
        <v>1039</v>
      </c>
      <c r="C224" s="7" t="s">
        <v>1040</v>
      </c>
      <c r="D224" s="7"/>
      <c r="E224" s="2"/>
      <c r="F224" s="4">
        <v>0</v>
      </c>
      <c r="G224" s="4">
        <v>0</v>
      </c>
      <c r="H224" s="4" t="str">
        <v>DA2365</v>
      </c>
      <c r="I224" s="4">
        <v>0</v>
      </c>
    </row>
    <row r="225" spans="1:9" x14ac:dyDescent="0.35">
      <c r="A225" s="2"/>
      <c r="B225" s="7" t="s">
        <v>1041</v>
      </c>
      <c r="C225" s="7" t="s">
        <v>1042</v>
      </c>
      <c r="D225" s="7"/>
      <c r="E225" s="2"/>
      <c r="F225" s="4">
        <v>0</v>
      </c>
      <c r="G225" s="4">
        <v>0</v>
      </c>
      <c r="H225" s="4" t="str">
        <v>DA2366</v>
      </c>
      <c r="I225" s="4">
        <v>0</v>
      </c>
    </row>
    <row r="226" spans="1:9" x14ac:dyDescent="0.35">
      <c r="A226" s="2"/>
      <c r="B226" s="7" t="s">
        <v>1043</v>
      </c>
      <c r="C226" s="7" t="s">
        <v>1044</v>
      </c>
      <c r="D226" s="7"/>
      <c r="E226" s="2"/>
      <c r="F226" s="4">
        <v>0</v>
      </c>
      <c r="G226" s="4">
        <v>0</v>
      </c>
      <c r="H226" s="4" t="str">
        <v>DA2367</v>
      </c>
      <c r="I226" s="4">
        <v>0</v>
      </c>
    </row>
    <row r="227" spans="1:9" x14ac:dyDescent="0.35">
      <c r="A227" s="2"/>
      <c r="B227" s="7" t="s">
        <v>1045</v>
      </c>
      <c r="C227" s="7" t="s">
        <v>1046</v>
      </c>
      <c r="D227" s="7"/>
      <c r="E227" s="2"/>
      <c r="F227" s="4">
        <v>0</v>
      </c>
      <c r="G227" s="4">
        <v>0</v>
      </c>
      <c r="H227" s="4" t="str">
        <v>DA2368</v>
      </c>
      <c r="I227" s="4">
        <v>0</v>
      </c>
    </row>
    <row r="228" spans="1:9" x14ac:dyDescent="0.35">
      <c r="A228" s="2"/>
      <c r="B228" s="7" t="s">
        <v>1047</v>
      </c>
      <c r="C228" s="7" t="s">
        <v>1048</v>
      </c>
      <c r="D228" s="7"/>
      <c r="E228" s="2"/>
      <c r="F228" s="4">
        <v>0</v>
      </c>
      <c r="G228" s="4">
        <v>0</v>
      </c>
      <c r="H228" s="4" t="str">
        <v>DA2369</v>
      </c>
      <c r="I228" s="4">
        <v>0</v>
      </c>
    </row>
    <row r="229" spans="1:9" x14ac:dyDescent="0.35">
      <c r="A229" s="2"/>
      <c r="B229" s="7" t="s">
        <v>1049</v>
      </c>
      <c r="C229" s="7" t="s">
        <v>1050</v>
      </c>
      <c r="D229" s="7"/>
      <c r="E229" s="2"/>
      <c r="F229" s="4">
        <v>0</v>
      </c>
      <c r="G229" s="4">
        <v>0</v>
      </c>
      <c r="H229" s="4" t="str">
        <v>DA2370</v>
      </c>
      <c r="I229" s="4">
        <v>0</v>
      </c>
    </row>
    <row r="230" spans="1:9" x14ac:dyDescent="0.35">
      <c r="A230" s="2"/>
      <c r="B230" s="7" t="s">
        <v>1051</v>
      </c>
      <c r="C230" s="7" t="s">
        <v>1052</v>
      </c>
      <c r="D230" s="7"/>
      <c r="E230" s="2"/>
      <c r="F230" s="4">
        <v>0</v>
      </c>
      <c r="G230" s="4">
        <v>0</v>
      </c>
      <c r="H230" s="4" t="str">
        <v>DA2371</v>
      </c>
      <c r="I230" s="4">
        <v>0</v>
      </c>
    </row>
    <row r="231" spans="1:9" x14ac:dyDescent="0.35">
      <c r="A231" s="2"/>
      <c r="B231" s="7" t="s">
        <v>1053</v>
      </c>
      <c r="C231" s="7" t="s">
        <v>1054</v>
      </c>
      <c r="D231" s="7"/>
      <c r="E231" s="2"/>
      <c r="F231" s="4">
        <v>0</v>
      </c>
      <c r="G231" s="4">
        <v>0</v>
      </c>
      <c r="H231" s="4" t="str">
        <v>DA2372</v>
      </c>
      <c r="I231" s="4">
        <v>0</v>
      </c>
    </row>
    <row r="232" spans="1:9" x14ac:dyDescent="0.35">
      <c r="A232" s="2"/>
      <c r="B232" s="7" t="s">
        <v>1055</v>
      </c>
      <c r="C232" s="7" t="s">
        <v>1056</v>
      </c>
      <c r="D232" s="7"/>
      <c r="E232" s="2"/>
      <c r="F232" s="4">
        <v>0</v>
      </c>
      <c r="G232" s="4">
        <v>0</v>
      </c>
      <c r="H232" s="4" t="str">
        <v>DA2373</v>
      </c>
      <c r="I232" s="4">
        <v>0</v>
      </c>
    </row>
    <row r="233" spans="1:9" x14ac:dyDescent="0.35">
      <c r="A233" s="2"/>
      <c r="B233" s="7" t="s">
        <v>1057</v>
      </c>
      <c r="C233" s="7" t="s">
        <v>1058</v>
      </c>
      <c r="D233" s="7"/>
      <c r="E233" s="2"/>
      <c r="F233" s="4">
        <v>0</v>
      </c>
      <c r="G233" s="4">
        <v>0</v>
      </c>
      <c r="H233" s="4" t="str">
        <v>DA2374</v>
      </c>
      <c r="I233" s="4">
        <v>0</v>
      </c>
    </row>
    <row r="234" spans="1:9" x14ac:dyDescent="0.35">
      <c r="A234" s="2"/>
      <c r="B234" s="7" t="s">
        <v>1059</v>
      </c>
      <c r="C234" s="7" t="s">
        <v>1060</v>
      </c>
      <c r="D234" s="7"/>
      <c r="E234" s="2"/>
      <c r="F234" s="4">
        <v>0</v>
      </c>
      <c r="G234" s="4">
        <v>0</v>
      </c>
      <c r="H234" s="4" t="str">
        <v>DA2375</v>
      </c>
      <c r="I234" s="4">
        <v>0</v>
      </c>
    </row>
    <row r="235" spans="1:9" x14ac:dyDescent="0.35">
      <c r="A235" s="2"/>
      <c r="B235" s="7" t="s">
        <v>1061</v>
      </c>
      <c r="C235" s="7" t="s">
        <v>1062</v>
      </c>
      <c r="D235" s="7"/>
      <c r="E235" s="2"/>
      <c r="F235" s="4">
        <v>0</v>
      </c>
      <c r="G235" s="4">
        <v>0</v>
      </c>
      <c r="H235" s="4" t="str">
        <v>DA2376</v>
      </c>
      <c r="I235" s="4">
        <v>0</v>
      </c>
    </row>
    <row r="236" spans="1:9" x14ac:dyDescent="0.35">
      <c r="A236" s="2"/>
      <c r="B236" s="7" t="s">
        <v>1063</v>
      </c>
      <c r="C236" s="7" t="s">
        <v>216</v>
      </c>
      <c r="D236" s="7"/>
      <c r="E236" s="2"/>
      <c r="F236" s="4">
        <v>0</v>
      </c>
      <c r="G236" s="4">
        <v>0</v>
      </c>
      <c r="H236" s="4" t="str">
        <v>DA23777</v>
      </c>
      <c r="I236" s="4">
        <v>0</v>
      </c>
    </row>
    <row r="237" spans="1:9" x14ac:dyDescent="0.35">
      <c r="A237" s="2"/>
      <c r="B237" s="7" t="s">
        <v>1064</v>
      </c>
      <c r="C237" s="7" t="s">
        <v>1065</v>
      </c>
      <c r="D237" s="7"/>
      <c r="E237" s="2"/>
      <c r="F237" s="4">
        <v>0</v>
      </c>
      <c r="G237" s="4">
        <v>0</v>
      </c>
      <c r="H237" s="4" t="str">
        <v>DA23778</v>
      </c>
      <c r="I237" s="4">
        <v>0</v>
      </c>
    </row>
    <row r="238" spans="1:9" x14ac:dyDescent="0.35">
      <c r="A238" s="2"/>
      <c r="B238" s="7" t="s">
        <v>1066</v>
      </c>
      <c r="C238" s="7" t="s">
        <v>1067</v>
      </c>
      <c r="D238" s="7"/>
      <c r="E238" s="2"/>
      <c r="F238" s="4">
        <v>0</v>
      </c>
      <c r="G238" s="4">
        <v>0</v>
      </c>
      <c r="H238" s="4" t="str">
        <v>DA2379</v>
      </c>
      <c r="I238" s="4">
        <v>0</v>
      </c>
    </row>
  </sheetData>
  <dataValidations count="1">
    <dataValidation type="list" allowBlank="1" showInputMessage="1" showErrorMessage="1" sqref="E6:E96" xr:uid="{2A0A90EE-CE6D-4F89-9154-9AB7DEBCC166}">
      <formula1>_xlfn.ANCHORARRAY($H$6)</formula1>
    </dataValidation>
  </dataValidation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C1D7-90D0-469D-B248-82C357647F79}">
  <sheetPr codeName="Sheet10">
    <tabColor theme="7" tint="0.79998168889431442"/>
  </sheetPr>
  <dimension ref="A1:F15"/>
  <sheetViews>
    <sheetView showGridLines="0" zoomScaleNormal="100" workbookViewId="0">
      <pane ySplit="5" topLeftCell="A6" activePane="bottomLeft" state="frozen"/>
      <selection activeCell="K14" sqref="K14"/>
      <selection pane="bottomLeft" activeCell="B8" sqref="B8"/>
    </sheetView>
  </sheetViews>
  <sheetFormatPr defaultRowHeight="12.9" x14ac:dyDescent="0.35"/>
  <cols>
    <col min="1" max="1" width="1.9140625" customWidth="1"/>
    <col min="2" max="2" width="54.6640625" customWidth="1"/>
    <col min="4" max="4" width="14.33203125" customWidth="1"/>
    <col min="5" max="5" width="1.6640625" customWidth="1"/>
    <col min="6" max="6" width="20.58203125" style="1" customWidth="1"/>
  </cols>
  <sheetData>
    <row r="1" spans="1:6" x14ac:dyDescent="0.35">
      <c r="A1" s="2"/>
      <c r="B1" s="2" t="str">
        <f t="array" ref="B1:D1">""</f>
        <v/>
      </c>
      <c r="C1" s="2" t="str">
        <v/>
      </c>
      <c r="D1" s="2" t="str">
        <v/>
      </c>
      <c r="E1" s="2"/>
      <c r="F1" s="4"/>
    </row>
    <row r="2" spans="1:6" ht="14.05" customHeight="1" x14ac:dyDescent="0.35">
      <c r="A2" s="2"/>
      <c r="B2" s="8" t="s">
        <v>1068</v>
      </c>
      <c r="C2" s="2"/>
      <c r="D2" s="2"/>
      <c r="E2" s="2"/>
      <c r="F2" s="4"/>
    </row>
    <row r="3" spans="1:6" ht="14.05" customHeight="1" x14ac:dyDescent="0.35">
      <c r="A3" s="2"/>
      <c r="B3" s="2" t="s">
        <v>1069</v>
      </c>
      <c r="C3" s="2"/>
      <c r="D3" s="2"/>
      <c r="E3" s="2"/>
      <c r="F3" s="4"/>
    </row>
    <row r="4" spans="1:6" ht="14.05" customHeight="1" x14ac:dyDescent="0.35">
      <c r="A4" s="2"/>
      <c r="B4" s="2"/>
      <c r="C4" s="2" t="s">
        <v>23</v>
      </c>
      <c r="D4" s="2"/>
      <c r="E4" s="2"/>
      <c r="F4" s="4"/>
    </row>
    <row r="5" spans="1:6" x14ac:dyDescent="0.35">
      <c r="A5" s="2" t="s">
        <v>8</v>
      </c>
      <c r="B5" s="2" t="s">
        <v>1070</v>
      </c>
      <c r="C5" s="2" t="s">
        <v>1071</v>
      </c>
      <c r="D5" s="2" t="s">
        <v>11</v>
      </c>
      <c r="E5" s="2" t="s">
        <v>8</v>
      </c>
      <c r="F5" s="4"/>
    </row>
    <row r="6" spans="1:6" x14ac:dyDescent="0.35">
      <c r="A6" s="2"/>
      <c r="B6" s="7" t="s">
        <v>1072</v>
      </c>
      <c r="C6" s="7" t="s">
        <v>1073</v>
      </c>
      <c r="D6" s="7"/>
      <c r="E6" s="2"/>
      <c r="F6" s="4" t="str" cm="1">
        <f t="array" ref="F6:F15">_xlfn.XLOOKUP(L_AS[TK NG],L_FS[FS code],L_FS[FS name])</f>
        <v>Tài sản cố định</v>
      </c>
    </row>
    <row r="7" spans="1:6" x14ac:dyDescent="0.35">
      <c r="A7" s="2"/>
      <c r="B7" s="7" t="s">
        <v>1074</v>
      </c>
      <c r="C7" s="7" t="s">
        <v>1073</v>
      </c>
      <c r="D7" s="7"/>
      <c r="E7" s="2"/>
      <c r="F7" s="4" t="str">
        <v>Tài sản cố định</v>
      </c>
    </row>
    <row r="8" spans="1:6" x14ac:dyDescent="0.35">
      <c r="A8" s="2"/>
      <c r="B8" s="7" t="s">
        <v>1075</v>
      </c>
      <c r="C8" s="7" t="s">
        <v>1073</v>
      </c>
      <c r="D8" s="7"/>
      <c r="E8" s="2"/>
      <c r="F8" s="4" t="str">
        <v>Tài sản cố định</v>
      </c>
    </row>
    <row r="9" spans="1:6" x14ac:dyDescent="0.35">
      <c r="A9" s="2"/>
      <c r="B9" s="7" t="s">
        <v>1076</v>
      </c>
      <c r="C9" s="7" t="s">
        <v>1077</v>
      </c>
      <c r="D9" s="7"/>
      <c r="E9" s="2"/>
      <c r="F9" s="4" t="str">
        <v>Tài sản dở dang dài hạn</v>
      </c>
    </row>
    <row r="10" spans="1:6" x14ac:dyDescent="0.35">
      <c r="A10" s="2"/>
      <c r="B10" s="7" t="s">
        <v>1078</v>
      </c>
      <c r="C10" s="7" t="s">
        <v>1077</v>
      </c>
      <c r="D10" s="7"/>
      <c r="E10" s="2"/>
      <c r="F10" s="4" t="str">
        <v>Tài sản dở dang dài hạn</v>
      </c>
    </row>
    <row r="11" spans="1:6" x14ac:dyDescent="0.35">
      <c r="A11" s="2"/>
      <c r="B11" s="7" t="s">
        <v>1079</v>
      </c>
      <c r="C11" s="7" t="s">
        <v>1077</v>
      </c>
      <c r="D11" s="7"/>
      <c r="E11" s="2"/>
      <c r="F11" s="4" t="str">
        <v>Tài sản dở dang dài hạn</v>
      </c>
    </row>
    <row r="12" spans="1:6" x14ac:dyDescent="0.35">
      <c r="A12" s="2"/>
      <c r="B12" s="7" t="s">
        <v>1080</v>
      </c>
      <c r="C12" s="7" t="s">
        <v>1077</v>
      </c>
      <c r="D12" s="7"/>
      <c r="E12" s="2"/>
      <c r="F12" s="4" t="str">
        <v>Tài sản dở dang dài hạn</v>
      </c>
    </row>
    <row r="13" spans="1:6" x14ac:dyDescent="0.35">
      <c r="A13" s="2"/>
      <c r="B13" s="7" t="s">
        <v>1081</v>
      </c>
      <c r="C13" s="7" t="s">
        <v>1077</v>
      </c>
      <c r="D13" s="7"/>
      <c r="E13" s="2"/>
      <c r="F13" s="4" t="str">
        <v>Tài sản dở dang dài hạn</v>
      </c>
    </row>
    <row r="14" spans="1:6" x14ac:dyDescent="0.35">
      <c r="A14" s="2"/>
      <c r="B14" s="7" t="s">
        <v>1082</v>
      </c>
      <c r="C14" s="7" t="s">
        <v>1077</v>
      </c>
      <c r="D14" s="7"/>
      <c r="E14" s="2"/>
      <c r="F14" s="4" t="str">
        <v>Tài sản dở dang dài hạn</v>
      </c>
    </row>
    <row r="15" spans="1:6" x14ac:dyDescent="0.35">
      <c r="A15" s="2"/>
      <c r="B15" s="7" t="s">
        <v>1083</v>
      </c>
      <c r="C15" s="7" t="s">
        <v>1077</v>
      </c>
      <c r="D15" s="7"/>
      <c r="E15" s="2"/>
      <c r="F15" s="4" t="str">
        <v>Tài sản dở dang dài hạn</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BBC415AB-0334-4D25-9CAF-88F46E5F572F}">
          <x14:formula1>
            <xm:f>_xlfn.ANCHORARRAY(Financial!$J$6)</xm:f>
          </x14:formula1>
          <xm:sqref>C6:C15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ABAD5-8D8A-4DEF-A07F-3D060395CD87}">
  <sheetPr codeName="Sheet11">
    <tabColor theme="7" tint="0.79998168889431442"/>
  </sheetPr>
  <dimension ref="A1:H6"/>
  <sheetViews>
    <sheetView showGridLines="0" zoomScaleNormal="100" workbookViewId="0">
      <pane ySplit="5" topLeftCell="A6" activePane="bottomLeft" state="frozen"/>
      <selection activeCell="K14" sqref="K14"/>
      <selection pane="bottomLeft"/>
    </sheetView>
  </sheetViews>
  <sheetFormatPr defaultRowHeight="12.9" x14ac:dyDescent="0.35"/>
  <cols>
    <col min="1" max="1" width="1.9140625" customWidth="1"/>
    <col min="2" max="2" width="11.58203125" customWidth="1"/>
    <col min="3" max="3" width="57.08203125" customWidth="1"/>
    <col min="4" max="4" width="15.58203125" customWidth="1"/>
    <col min="5" max="5" width="13.6640625" customWidth="1"/>
    <col min="6" max="8" width="8.9140625" style="1" customWidth="1"/>
  </cols>
  <sheetData>
    <row r="1" spans="1:8" x14ac:dyDescent="0.35">
      <c r="A1" s="2"/>
      <c r="B1" s="2" t="str">
        <f t="array" ref="B1:E1">""</f>
        <v/>
      </c>
      <c r="C1" s="2" t="str">
        <v/>
      </c>
      <c r="D1" s="2" t="str">
        <v/>
      </c>
      <c r="E1" s="2" t="str">
        <v/>
      </c>
      <c r="F1" s="4"/>
      <c r="G1" s="4"/>
      <c r="H1" s="4"/>
    </row>
    <row r="2" spans="1:8" ht="14.05" customHeight="1" x14ac:dyDescent="0.35">
      <c r="A2" s="2"/>
      <c r="B2" s="8" t="s">
        <v>1084</v>
      </c>
      <c r="C2" s="2"/>
      <c r="D2" s="2"/>
      <c r="E2" s="2"/>
      <c r="F2" s="4"/>
      <c r="G2" s="4"/>
      <c r="H2" s="4"/>
    </row>
    <row r="3" spans="1:8" ht="14.05" customHeight="1" x14ac:dyDescent="0.35">
      <c r="A3" s="2"/>
      <c r="B3" s="2" t="s">
        <v>1085</v>
      </c>
      <c r="C3" s="2"/>
      <c r="D3" s="2"/>
      <c r="E3" s="2"/>
      <c r="F3" s="4"/>
      <c r="G3" s="4"/>
      <c r="H3" s="4"/>
    </row>
    <row r="4" spans="1:8" ht="14.05" customHeight="1" x14ac:dyDescent="0.35">
      <c r="A4" s="2"/>
      <c r="B4" s="2"/>
      <c r="C4" s="2"/>
      <c r="D4" s="2"/>
      <c r="E4" s="2"/>
      <c r="F4" s="4"/>
      <c r="G4" s="4"/>
      <c r="H4" s="4"/>
    </row>
    <row r="5" spans="1:8" x14ac:dyDescent="0.35">
      <c r="A5" s="2" t="s">
        <v>8</v>
      </c>
      <c r="B5" s="2" t="s">
        <v>1086</v>
      </c>
      <c r="C5" s="2" t="s">
        <v>1087</v>
      </c>
      <c r="D5" s="2" t="s">
        <v>1088</v>
      </c>
      <c r="E5" s="2" t="s">
        <v>11</v>
      </c>
      <c r="F5" s="4" t="s">
        <v>12</v>
      </c>
      <c r="G5" s="4" t="s">
        <v>13</v>
      </c>
      <c r="H5" s="4" t="s">
        <v>14</v>
      </c>
    </row>
    <row r="6" spans="1:8" x14ac:dyDescent="0.35">
      <c r="A6" s="2"/>
      <c r="B6" s="13"/>
      <c r="C6" s="13"/>
      <c r="D6" s="13"/>
      <c r="E6" s="7"/>
      <c r="F6" s="4" cm="1">
        <f t="array" ref="F6">COUNTIFS(L_ST[Statistics],L_ST[Statistics])-1</f>
        <v>-1</v>
      </c>
      <c r="G6" s="4" cm="1">
        <f t="array" ref="G6">COUNTIFS(L_ST[Statistics],L_ST[Statistics]&amp;"?*")</f>
        <v>0</v>
      </c>
      <c r="H6" s="4" cm="1">
        <f t="array" ref="H6">_xlfn._xlws.SORT(L_ST[Statistics])</f>
        <v>0</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99025-2E15-4BD5-8946-E7B6725BB370}">
  <sheetPr codeName="Sheet12">
    <tabColor theme="7" tint="0.79998168889431442"/>
  </sheetPr>
  <dimension ref="A1:Q53"/>
  <sheetViews>
    <sheetView showGridLines="0" zoomScaleNormal="100" workbookViewId="0">
      <pane ySplit="5" topLeftCell="A6" activePane="bottomLeft" state="frozen"/>
      <selection activeCell="K14" sqref="K14"/>
      <selection pane="bottomLeft" activeCell="J14" sqref="J14"/>
    </sheetView>
  </sheetViews>
  <sheetFormatPr defaultRowHeight="12.9" x14ac:dyDescent="0.35"/>
  <cols>
    <col min="1" max="1" width="1.9140625" customWidth="1"/>
    <col min="2" max="2" width="10.9140625" customWidth="1"/>
    <col min="3" max="3" width="33.6640625" customWidth="1"/>
    <col min="4" max="4" width="7.6640625" customWidth="1"/>
    <col min="5" max="5" width="3.58203125" customWidth="1"/>
    <col min="6" max="6" width="10.9140625" customWidth="1"/>
    <col min="7" max="7" width="7.33203125" style="1" customWidth="1"/>
    <col min="8" max="8" width="6.6640625" style="1" customWidth="1"/>
    <col min="9" max="11" width="9.08203125" style="1" customWidth="1"/>
    <col min="13" max="13" width="11.58203125" customWidth="1"/>
    <col min="14" max="14" width="50.6640625" customWidth="1"/>
    <col min="15" max="15" width="10.9140625" customWidth="1"/>
    <col min="16" max="16" width="7.33203125" style="1" customWidth="1"/>
    <col min="17" max="17" width="6.6640625" style="1" customWidth="1"/>
    <col min="18" max="18" width="8.9140625" customWidth="1"/>
  </cols>
  <sheetData>
    <row r="1" spans="1:17" x14ac:dyDescent="0.35">
      <c r="A1" s="2"/>
      <c r="B1" s="2" t="str">
        <f t="array" ref="B1:F1">""</f>
        <v/>
      </c>
      <c r="C1" s="2" t="str">
        <v/>
      </c>
      <c r="D1" s="2" t="str">
        <v/>
      </c>
      <c r="E1" s="2" t="str">
        <v/>
      </c>
      <c r="F1" s="2" t="str">
        <v/>
      </c>
      <c r="G1" s="4"/>
      <c r="H1" s="4"/>
      <c r="I1" s="4"/>
      <c r="J1" s="4"/>
      <c r="K1" s="4"/>
      <c r="L1" s="2"/>
      <c r="M1" s="2"/>
      <c r="N1" s="2"/>
      <c r="O1" s="2"/>
      <c r="P1" s="4"/>
      <c r="Q1" s="4"/>
    </row>
    <row r="2" spans="1:17" ht="14.05" customHeight="1" x14ac:dyDescent="0.35">
      <c r="A2" s="2"/>
      <c r="B2" s="8" t="s">
        <v>1089</v>
      </c>
      <c r="C2" s="2"/>
      <c r="D2" s="2"/>
      <c r="E2" s="2"/>
      <c r="F2" s="2"/>
      <c r="G2" s="4"/>
      <c r="H2" s="4"/>
      <c r="I2" s="4"/>
      <c r="J2" s="4"/>
      <c r="K2" s="4"/>
      <c r="L2" s="2"/>
      <c r="M2" s="2"/>
      <c r="N2" s="2"/>
      <c r="O2" s="2"/>
      <c r="P2" s="4"/>
      <c r="Q2" s="4"/>
    </row>
    <row r="3" spans="1:17" ht="14.05" customHeight="1" x14ac:dyDescent="0.35">
      <c r="A3" s="2"/>
      <c r="B3" s="2" t="s">
        <v>1090</v>
      </c>
      <c r="C3" s="2"/>
      <c r="D3" s="2"/>
      <c r="E3" s="2"/>
      <c r="F3" s="2"/>
      <c r="G3" s="4"/>
      <c r="H3" s="4"/>
      <c r="I3" s="4"/>
      <c r="J3" s="4"/>
      <c r="K3" s="4"/>
      <c r="L3" s="2"/>
      <c r="M3" s="2" t="s">
        <v>1091</v>
      </c>
      <c r="N3" s="2"/>
      <c r="O3" s="2"/>
      <c r="P3" s="4"/>
      <c r="Q3" s="4"/>
    </row>
    <row r="4" spans="1:17" ht="14.05" customHeight="1" x14ac:dyDescent="0.35">
      <c r="A4" s="2"/>
      <c r="B4" s="2"/>
      <c r="C4" s="2"/>
      <c r="D4" s="2" t="s">
        <v>23</v>
      </c>
      <c r="E4" s="2" t="s">
        <v>23</v>
      </c>
      <c r="F4" s="2"/>
      <c r="G4" s="4">
        <f>MAX(_xlfn.ANCHORARRAY(G6))</f>
        <v>0</v>
      </c>
      <c r="H4" s="4">
        <f>MAX(_xlfn.ANCHORARRAY(H6))</f>
        <v>0</v>
      </c>
      <c r="I4" s="4"/>
      <c r="J4" s="4"/>
      <c r="K4" s="4"/>
      <c r="L4" s="2"/>
      <c r="M4" s="2"/>
      <c r="N4" s="2"/>
      <c r="O4" s="2"/>
      <c r="P4" s="4">
        <f>MAX(_xlfn.ANCHORARRAY(P6))</f>
        <v>0</v>
      </c>
      <c r="Q4" s="4">
        <f>MAX(_xlfn.ANCHORARRAY(Q6))</f>
        <v>0</v>
      </c>
    </row>
    <row r="5" spans="1:17" x14ac:dyDescent="0.35">
      <c r="A5" s="2" t="s">
        <v>8</v>
      </c>
      <c r="B5" s="2" t="s">
        <v>101</v>
      </c>
      <c r="C5" s="2" t="s">
        <v>105</v>
      </c>
      <c r="D5" s="2" t="s">
        <v>1092</v>
      </c>
      <c r="E5" s="2" t="s">
        <v>1093</v>
      </c>
      <c r="F5" s="2" t="s">
        <v>11</v>
      </c>
      <c r="G5" s="4" t="s">
        <v>12</v>
      </c>
      <c r="H5" s="4" t="s">
        <v>13</v>
      </c>
      <c r="I5" s="4" t="s">
        <v>1094</v>
      </c>
      <c r="J5" s="4" t="s">
        <v>1095</v>
      </c>
      <c r="K5" s="4" t="s">
        <v>1096</v>
      </c>
      <c r="L5" s="2"/>
      <c r="M5" s="2" t="s">
        <v>1097</v>
      </c>
      <c r="N5" s="2" t="s">
        <v>1098</v>
      </c>
      <c r="O5" s="2" t="s">
        <v>11</v>
      </c>
      <c r="P5" s="4" t="s">
        <v>12</v>
      </c>
      <c r="Q5" s="4" t="s">
        <v>13</v>
      </c>
    </row>
    <row r="6" spans="1:17" x14ac:dyDescent="0.35">
      <c r="A6" s="2"/>
      <c r="B6" s="2" t="s">
        <v>1099</v>
      </c>
      <c r="C6" s="2" t="s">
        <v>1100</v>
      </c>
      <c r="D6" s="2" t="s">
        <v>1099</v>
      </c>
      <c r="E6" s="14">
        <v>1</v>
      </c>
      <c r="F6" s="2"/>
      <c r="G6" s="4" cm="1">
        <f t="array" ref="G6:G53">COUNTIFS(L_FS[FS code],L_FS[FS code])-1</f>
        <v>0</v>
      </c>
      <c r="H6" s="4" cm="1">
        <f t="array" ref="H6:H53">COUNTIFS(L_FS[FS code],L_FS[FS code]&amp;"?*")</f>
        <v>0</v>
      </c>
      <c r="I6" s="4" t="str" cm="1">
        <f t="array" ref="I6:I53">L_FS[FS code]</f>
        <v>110_</v>
      </c>
      <c r="J6" s="4" t="str" cm="1">
        <f t="array" ref="J6:J41">_xlfn._xlws.FILTER(_xlfn.ANCHORARRAY(I6),_xlfn.ANCHORARRAY(I6)&lt;"5")</f>
        <v>110_</v>
      </c>
      <c r="K6" s="4" t="str" cm="1">
        <f t="array" ref="K6:K17">_xlfn._xlws.FILTER(_xlfn.ANCHORARRAY(Financial!I6),_xlfn.ANCHORARRAY(Financial!I6)&gt;"5")</f>
        <v>511_</v>
      </c>
      <c r="L6" s="2"/>
      <c r="M6" s="2" t="s">
        <v>1101</v>
      </c>
      <c r="N6" s="2" t="s">
        <v>1102</v>
      </c>
      <c r="O6" s="2"/>
      <c r="P6" s="4" cm="1">
        <f t="array" ref="P6:P24">COUNTIFS(L_CF[CF code],L_CF[CF code])-1</f>
        <v>0</v>
      </c>
      <c r="Q6" s="4" cm="1">
        <f t="array" ref="Q6:Q24">COUNTIFS(L_CF[CF code],L_CF[CF code]&amp;"?*")</f>
        <v>0</v>
      </c>
    </row>
    <row r="7" spans="1:17" x14ac:dyDescent="0.35">
      <c r="A7" s="2"/>
      <c r="B7" s="2" t="s">
        <v>1103</v>
      </c>
      <c r="C7" s="2" t="s">
        <v>1104</v>
      </c>
      <c r="D7" s="2" t="s">
        <v>1103</v>
      </c>
      <c r="E7" s="14">
        <v>1</v>
      </c>
      <c r="F7" s="2"/>
      <c r="G7" s="4">
        <v>0</v>
      </c>
      <c r="H7" s="4">
        <v>0</v>
      </c>
      <c r="I7" s="4" t="str">
        <v>120_</v>
      </c>
      <c r="J7" s="4" t="str">
        <v>120_</v>
      </c>
      <c r="K7" s="4" t="str">
        <v>521_</v>
      </c>
      <c r="L7" s="2"/>
      <c r="M7" s="2" t="s">
        <v>1105</v>
      </c>
      <c r="N7" s="2" t="s">
        <v>1106</v>
      </c>
      <c r="O7" s="2"/>
      <c r="P7" s="4">
        <v>0</v>
      </c>
      <c r="Q7" s="4">
        <v>0</v>
      </c>
    </row>
    <row r="8" spans="1:17" x14ac:dyDescent="0.35">
      <c r="A8" s="2"/>
      <c r="B8" s="2" t="s">
        <v>1107</v>
      </c>
      <c r="C8" s="2" t="s">
        <v>1108</v>
      </c>
      <c r="D8" s="2" t="s">
        <v>1107</v>
      </c>
      <c r="E8" s="14">
        <v>1</v>
      </c>
      <c r="F8" s="2"/>
      <c r="G8" s="4">
        <v>0</v>
      </c>
      <c r="H8" s="4">
        <v>0</v>
      </c>
      <c r="I8" s="4" t="str">
        <v>130_</v>
      </c>
      <c r="J8" s="4" t="str">
        <v>130_</v>
      </c>
      <c r="K8" s="4" t="str">
        <v>515_</v>
      </c>
      <c r="L8" s="2"/>
      <c r="M8" s="2" t="s">
        <v>1109</v>
      </c>
      <c r="N8" s="2" t="s">
        <v>1110</v>
      </c>
      <c r="O8" s="2"/>
      <c r="P8" s="4">
        <v>0</v>
      </c>
      <c r="Q8" s="4">
        <v>0</v>
      </c>
    </row>
    <row r="9" spans="1:17" x14ac:dyDescent="0.35">
      <c r="A9" s="2"/>
      <c r="B9" s="2" t="s">
        <v>1111</v>
      </c>
      <c r="C9" s="2" t="s">
        <v>1112</v>
      </c>
      <c r="D9" s="2" t="s">
        <v>1111</v>
      </c>
      <c r="E9" s="14">
        <v>1</v>
      </c>
      <c r="F9" s="2"/>
      <c r="G9" s="4">
        <v>0</v>
      </c>
      <c r="H9" s="4">
        <v>0</v>
      </c>
      <c r="I9" s="4" t="str">
        <v>140_</v>
      </c>
      <c r="J9" s="4" t="str">
        <v>140_</v>
      </c>
      <c r="K9" s="4" t="str">
        <v>621_</v>
      </c>
      <c r="L9" s="2"/>
      <c r="M9" s="2" t="s">
        <v>1113</v>
      </c>
      <c r="N9" s="2" t="s">
        <v>1114</v>
      </c>
      <c r="O9" s="2"/>
      <c r="P9" s="4">
        <v>0</v>
      </c>
      <c r="Q9" s="4">
        <v>0</v>
      </c>
    </row>
    <row r="10" spans="1:17" x14ac:dyDescent="0.35">
      <c r="A10" s="2"/>
      <c r="B10" s="2" t="s">
        <v>1115</v>
      </c>
      <c r="C10" s="2" t="s">
        <v>1116</v>
      </c>
      <c r="D10" s="2" t="s">
        <v>1115</v>
      </c>
      <c r="E10" s="14">
        <v>1</v>
      </c>
      <c r="F10" s="2"/>
      <c r="G10" s="4">
        <v>0</v>
      </c>
      <c r="H10" s="4">
        <v>0</v>
      </c>
      <c r="I10" s="4" t="str">
        <v>150_</v>
      </c>
      <c r="J10" s="4" t="str">
        <v>150_</v>
      </c>
      <c r="K10" s="4" t="str">
        <v>622_</v>
      </c>
      <c r="L10" s="2"/>
      <c r="M10" s="2" t="s">
        <v>1117</v>
      </c>
      <c r="N10" s="2" t="s">
        <v>1118</v>
      </c>
      <c r="O10" s="2"/>
      <c r="P10" s="4">
        <v>0</v>
      </c>
      <c r="Q10" s="4">
        <v>0</v>
      </c>
    </row>
    <row r="11" spans="1:17" x14ac:dyDescent="0.35">
      <c r="A11" s="2"/>
      <c r="B11" s="2" t="s">
        <v>1119</v>
      </c>
      <c r="C11" s="2" t="s">
        <v>1120</v>
      </c>
      <c r="D11" s="2" t="s">
        <v>1119</v>
      </c>
      <c r="E11" s="14">
        <v>1</v>
      </c>
      <c r="F11" s="2"/>
      <c r="G11" s="4">
        <v>0</v>
      </c>
      <c r="H11" s="4">
        <v>0</v>
      </c>
      <c r="I11" s="4" t="str">
        <v>152_</v>
      </c>
      <c r="J11" s="4" t="str">
        <v>152_</v>
      </c>
      <c r="K11" s="4" t="str">
        <v>627_</v>
      </c>
      <c r="L11" s="2"/>
      <c r="M11" s="2" t="s">
        <v>1121</v>
      </c>
      <c r="N11" s="2" t="s">
        <v>1122</v>
      </c>
      <c r="O11" s="2"/>
      <c r="P11" s="4">
        <v>0</v>
      </c>
      <c r="Q11" s="4">
        <v>0</v>
      </c>
    </row>
    <row r="12" spans="1:17" x14ac:dyDescent="0.35">
      <c r="A12" s="2"/>
      <c r="B12" s="2" t="s">
        <v>1123</v>
      </c>
      <c r="C12" s="2" t="s">
        <v>1124</v>
      </c>
      <c r="D12" s="2" t="s">
        <v>1123</v>
      </c>
      <c r="E12" s="14">
        <v>1</v>
      </c>
      <c r="F12" s="2"/>
      <c r="G12" s="4">
        <v>0</v>
      </c>
      <c r="H12" s="4">
        <v>0</v>
      </c>
      <c r="I12" s="4" t="str">
        <v>153_</v>
      </c>
      <c r="J12" s="4" t="str">
        <v>153_</v>
      </c>
      <c r="K12" s="4" t="str">
        <v>632_</v>
      </c>
      <c r="L12" s="2"/>
      <c r="M12" s="2" t="s">
        <v>1125</v>
      </c>
      <c r="N12" s="2" t="s">
        <v>1126</v>
      </c>
      <c r="O12" s="2"/>
      <c r="P12" s="4">
        <v>0</v>
      </c>
      <c r="Q12" s="4">
        <v>0</v>
      </c>
    </row>
    <row r="13" spans="1:17" x14ac:dyDescent="0.35">
      <c r="A13" s="2"/>
      <c r="B13" s="2" t="s">
        <v>1127</v>
      </c>
      <c r="C13" s="2" t="s">
        <v>1128</v>
      </c>
      <c r="D13" s="2" t="s">
        <v>1127</v>
      </c>
      <c r="E13" s="14">
        <v>1</v>
      </c>
      <c r="F13" s="2"/>
      <c r="G13" s="4">
        <v>0</v>
      </c>
      <c r="H13" s="4">
        <v>0</v>
      </c>
      <c r="I13" s="4" t="str">
        <v>158_</v>
      </c>
      <c r="J13" s="4" t="str">
        <v>158_</v>
      </c>
      <c r="K13" s="4" t="str">
        <v>635_</v>
      </c>
      <c r="L13" s="2"/>
      <c r="M13" s="2" t="s">
        <v>1129</v>
      </c>
      <c r="N13" s="2" t="s">
        <v>1130</v>
      </c>
      <c r="O13" s="2"/>
      <c r="P13" s="4">
        <v>0</v>
      </c>
      <c r="Q13" s="4">
        <v>0</v>
      </c>
    </row>
    <row r="14" spans="1:17" x14ac:dyDescent="0.35">
      <c r="A14" s="2"/>
      <c r="B14" s="2" t="s">
        <v>1131</v>
      </c>
      <c r="C14" s="2" t="s">
        <v>1132</v>
      </c>
      <c r="D14" s="2" t="s">
        <v>1131</v>
      </c>
      <c r="E14" s="14">
        <v>1</v>
      </c>
      <c r="F14" s="2"/>
      <c r="G14" s="4">
        <v>0</v>
      </c>
      <c r="H14" s="4">
        <v>0</v>
      </c>
      <c r="I14" s="4" t="str">
        <v>210_</v>
      </c>
      <c r="J14" s="4" t="str">
        <v>210_</v>
      </c>
      <c r="K14" s="4" t="str">
        <v>641_</v>
      </c>
      <c r="L14" s="2"/>
      <c r="M14" s="2" t="s">
        <v>1133</v>
      </c>
      <c r="N14" s="2" t="s">
        <v>1134</v>
      </c>
      <c r="O14" s="2"/>
      <c r="P14" s="4">
        <v>0</v>
      </c>
      <c r="Q14" s="4">
        <v>0</v>
      </c>
    </row>
    <row r="15" spans="1:17" x14ac:dyDescent="0.35">
      <c r="A15" s="2"/>
      <c r="B15" s="2" t="s">
        <v>1073</v>
      </c>
      <c r="C15" s="2" t="s">
        <v>1135</v>
      </c>
      <c r="D15" s="2" t="s">
        <v>1073</v>
      </c>
      <c r="E15" s="14">
        <v>1</v>
      </c>
      <c r="F15" s="2"/>
      <c r="G15" s="4">
        <v>0</v>
      </c>
      <c r="H15" s="4">
        <v>0</v>
      </c>
      <c r="I15" s="4" t="str">
        <v>220_</v>
      </c>
      <c r="J15" s="4" t="str">
        <v>220_</v>
      </c>
      <c r="K15" s="4" t="str">
        <v>642_</v>
      </c>
      <c r="L15" s="2"/>
      <c r="M15" s="2" t="s">
        <v>1136</v>
      </c>
      <c r="N15" s="2" t="s">
        <v>1137</v>
      </c>
      <c r="O15" s="2"/>
      <c r="P15" s="4">
        <v>0</v>
      </c>
      <c r="Q15" s="4">
        <v>0</v>
      </c>
    </row>
    <row r="16" spans="1:17" x14ac:dyDescent="0.35">
      <c r="A16" s="2"/>
      <c r="B16" s="2" t="s">
        <v>1138</v>
      </c>
      <c r="C16" s="2" t="s">
        <v>1139</v>
      </c>
      <c r="D16" s="2" t="s">
        <v>1138</v>
      </c>
      <c r="E16" s="14">
        <v>1</v>
      </c>
      <c r="F16" s="2"/>
      <c r="G16" s="4">
        <v>0</v>
      </c>
      <c r="H16" s="4">
        <v>0</v>
      </c>
      <c r="I16" s="4" t="str">
        <v>223_</v>
      </c>
      <c r="J16" s="4" t="str">
        <v>223_</v>
      </c>
      <c r="K16" s="4" t="str">
        <v>711_</v>
      </c>
      <c r="L16" s="2"/>
      <c r="M16" s="2" t="s">
        <v>1140</v>
      </c>
      <c r="N16" s="2" t="s">
        <v>1141</v>
      </c>
      <c r="O16" s="2"/>
      <c r="P16" s="4">
        <v>0</v>
      </c>
      <c r="Q16" s="4">
        <v>0</v>
      </c>
    </row>
    <row r="17" spans="1:17" x14ac:dyDescent="0.35">
      <c r="A17" s="2"/>
      <c r="B17" s="2" t="s">
        <v>1142</v>
      </c>
      <c r="C17" s="2" t="s">
        <v>1143</v>
      </c>
      <c r="D17" s="2" t="s">
        <v>1142</v>
      </c>
      <c r="E17" s="14">
        <v>1</v>
      </c>
      <c r="F17" s="2"/>
      <c r="G17" s="4">
        <v>0</v>
      </c>
      <c r="H17" s="4">
        <v>0</v>
      </c>
      <c r="I17" s="4" t="str">
        <v>231_</v>
      </c>
      <c r="J17" s="4" t="str">
        <v>231_</v>
      </c>
      <c r="K17" s="4" t="str">
        <v>811_</v>
      </c>
      <c r="L17" s="2"/>
      <c r="M17" s="2" t="s">
        <v>1144</v>
      </c>
      <c r="N17" s="2" t="s">
        <v>1145</v>
      </c>
      <c r="O17" s="2"/>
      <c r="P17" s="4">
        <v>0</v>
      </c>
      <c r="Q17" s="4">
        <v>0</v>
      </c>
    </row>
    <row r="18" spans="1:17" x14ac:dyDescent="0.35">
      <c r="A18" s="2"/>
      <c r="B18" s="2" t="s">
        <v>1146</v>
      </c>
      <c r="C18" s="2" t="s">
        <v>1147</v>
      </c>
      <c r="D18" s="2" t="s">
        <v>1146</v>
      </c>
      <c r="E18" s="14">
        <v>1</v>
      </c>
      <c r="F18" s="2"/>
      <c r="G18" s="4">
        <v>0</v>
      </c>
      <c r="H18" s="4">
        <v>0</v>
      </c>
      <c r="I18" s="4" t="str">
        <v>232_</v>
      </c>
      <c r="J18" s="4" t="str">
        <v>232_</v>
      </c>
      <c r="K18" s="4"/>
      <c r="L18" s="2"/>
      <c r="M18" s="2" t="s">
        <v>1148</v>
      </c>
      <c r="N18" s="2" t="s">
        <v>1149</v>
      </c>
      <c r="O18" s="2"/>
      <c r="P18" s="4">
        <v>0</v>
      </c>
      <c r="Q18" s="4">
        <v>0</v>
      </c>
    </row>
    <row r="19" spans="1:17" x14ac:dyDescent="0.35">
      <c r="A19" s="2"/>
      <c r="B19" s="2" t="s">
        <v>1077</v>
      </c>
      <c r="C19" s="2" t="s">
        <v>1150</v>
      </c>
      <c r="D19" s="2" t="s">
        <v>1077</v>
      </c>
      <c r="E19" s="14">
        <v>1</v>
      </c>
      <c r="F19" s="2"/>
      <c r="G19" s="4">
        <v>0</v>
      </c>
      <c r="H19" s="4">
        <v>0</v>
      </c>
      <c r="I19" s="4" t="str">
        <v>240_</v>
      </c>
      <c r="J19" s="4" t="str">
        <v>240_</v>
      </c>
      <c r="K19" s="4"/>
      <c r="L19" s="2"/>
      <c r="M19" s="2" t="s">
        <v>1151</v>
      </c>
      <c r="N19" s="2" t="s">
        <v>1152</v>
      </c>
      <c r="O19" s="2"/>
      <c r="P19" s="4">
        <v>0</v>
      </c>
      <c r="Q19" s="4">
        <v>0</v>
      </c>
    </row>
    <row r="20" spans="1:17" x14ac:dyDescent="0.35">
      <c r="A20" s="2"/>
      <c r="B20" s="2" t="s">
        <v>1153</v>
      </c>
      <c r="C20" s="2" t="s">
        <v>1154</v>
      </c>
      <c r="D20" s="2" t="s">
        <v>1153</v>
      </c>
      <c r="E20" s="14">
        <v>1</v>
      </c>
      <c r="F20" s="2"/>
      <c r="G20" s="4">
        <v>0</v>
      </c>
      <c r="H20" s="4">
        <v>0</v>
      </c>
      <c r="I20" s="4" t="str">
        <v>250_</v>
      </c>
      <c r="J20" s="4" t="str">
        <v>250_</v>
      </c>
      <c r="K20" s="4"/>
      <c r="L20" s="2"/>
      <c r="M20" s="2" t="s">
        <v>1155</v>
      </c>
      <c r="N20" s="2" t="s">
        <v>1156</v>
      </c>
      <c r="O20" s="2"/>
      <c r="P20" s="4">
        <v>0</v>
      </c>
      <c r="Q20" s="4">
        <v>0</v>
      </c>
    </row>
    <row r="21" spans="1:17" x14ac:dyDescent="0.35">
      <c r="A21" s="2"/>
      <c r="B21" s="2" t="s">
        <v>1157</v>
      </c>
      <c r="C21" s="2" t="s">
        <v>1158</v>
      </c>
      <c r="D21" s="2" t="s">
        <v>1157</v>
      </c>
      <c r="E21" s="14">
        <v>1</v>
      </c>
      <c r="F21" s="2"/>
      <c r="G21" s="4">
        <v>0</v>
      </c>
      <c r="H21" s="4">
        <v>0</v>
      </c>
      <c r="I21" s="4" t="str">
        <v>260_</v>
      </c>
      <c r="J21" s="4" t="str">
        <v>260_</v>
      </c>
      <c r="K21" s="4"/>
      <c r="L21" s="2"/>
      <c r="M21" s="2" t="s">
        <v>1159</v>
      </c>
      <c r="N21" s="2" t="s">
        <v>1160</v>
      </c>
      <c r="O21" s="2"/>
      <c r="P21" s="4">
        <v>0</v>
      </c>
      <c r="Q21" s="4">
        <v>0</v>
      </c>
    </row>
    <row r="22" spans="1:17" x14ac:dyDescent="0.35">
      <c r="A22" s="2"/>
      <c r="B22" s="2" t="s">
        <v>1161</v>
      </c>
      <c r="C22" s="2" t="s">
        <v>1162</v>
      </c>
      <c r="D22" s="2" t="s">
        <v>1161</v>
      </c>
      <c r="E22" s="14">
        <v>1</v>
      </c>
      <c r="F22" s="2"/>
      <c r="G22" s="4">
        <v>0</v>
      </c>
      <c r="H22" s="4">
        <v>0</v>
      </c>
      <c r="I22" s="4" t="str">
        <v>269_</v>
      </c>
      <c r="J22" s="4" t="str">
        <v>269_</v>
      </c>
      <c r="K22" s="4"/>
      <c r="L22" s="2"/>
      <c r="M22" s="2" t="s">
        <v>1163</v>
      </c>
      <c r="N22" s="2" t="s">
        <v>1164</v>
      </c>
      <c r="O22" s="2"/>
      <c r="P22" s="4">
        <v>0</v>
      </c>
      <c r="Q22" s="4">
        <v>0</v>
      </c>
    </row>
    <row r="23" spans="1:17" x14ac:dyDescent="0.35">
      <c r="A23" s="2"/>
      <c r="B23" s="2" t="s">
        <v>1165</v>
      </c>
      <c r="C23" s="2" t="s">
        <v>1166</v>
      </c>
      <c r="D23" s="2" t="s">
        <v>1165</v>
      </c>
      <c r="E23" s="14">
        <v>-1</v>
      </c>
      <c r="F23" s="2"/>
      <c r="G23" s="4">
        <v>0</v>
      </c>
      <c r="H23" s="4">
        <v>0</v>
      </c>
      <c r="I23" s="4" t="str">
        <v>311_</v>
      </c>
      <c r="J23" s="4" t="str">
        <v>311_</v>
      </c>
      <c r="K23" s="4"/>
      <c r="L23" s="2"/>
      <c r="M23" s="2" t="s">
        <v>1167</v>
      </c>
      <c r="N23" s="2" t="s">
        <v>1168</v>
      </c>
      <c r="O23" s="2"/>
      <c r="P23" s="4">
        <v>0</v>
      </c>
      <c r="Q23" s="4">
        <v>0</v>
      </c>
    </row>
    <row r="24" spans="1:17" x14ac:dyDescent="0.35">
      <c r="A24" s="2"/>
      <c r="B24" s="2" t="s">
        <v>1169</v>
      </c>
      <c r="C24" s="2" t="s">
        <v>1170</v>
      </c>
      <c r="D24" s="2" t="s">
        <v>1169</v>
      </c>
      <c r="E24" s="14">
        <v>-1</v>
      </c>
      <c r="F24" s="2"/>
      <c r="G24" s="4">
        <v>0</v>
      </c>
      <c r="H24" s="4">
        <v>0</v>
      </c>
      <c r="I24" s="4" t="str">
        <v>312_</v>
      </c>
      <c r="J24" s="4" t="str">
        <v>312_</v>
      </c>
      <c r="K24" s="4"/>
      <c r="L24" s="2"/>
      <c r="M24" s="2" t="s">
        <v>1171</v>
      </c>
      <c r="N24" s="2" t="s">
        <v>1172</v>
      </c>
      <c r="O24" s="2"/>
      <c r="P24" s="4">
        <v>0</v>
      </c>
      <c r="Q24" s="4">
        <v>0</v>
      </c>
    </row>
    <row r="25" spans="1:17" x14ac:dyDescent="0.35">
      <c r="A25" s="2"/>
      <c r="B25" s="2" t="s">
        <v>1173</v>
      </c>
      <c r="C25" s="2" t="s">
        <v>1174</v>
      </c>
      <c r="D25" s="2" t="s">
        <v>1173</v>
      </c>
      <c r="E25" s="14">
        <v>-1</v>
      </c>
      <c r="F25" s="2"/>
      <c r="G25" s="4">
        <v>0</v>
      </c>
      <c r="H25" s="4">
        <v>0</v>
      </c>
      <c r="I25" s="4" t="str">
        <v>313_</v>
      </c>
      <c r="J25" s="4" t="str">
        <v>313_</v>
      </c>
      <c r="K25" s="4"/>
      <c r="L25" s="2"/>
      <c r="M25" s="2"/>
      <c r="N25" s="2"/>
      <c r="O25" s="2"/>
      <c r="P25" s="4"/>
      <c r="Q25" s="4"/>
    </row>
    <row r="26" spans="1:17" x14ac:dyDescent="0.35">
      <c r="A26" s="2"/>
      <c r="B26" s="2" t="s">
        <v>1175</v>
      </c>
      <c r="C26" s="2" t="s">
        <v>1176</v>
      </c>
      <c r="D26" s="2" t="s">
        <v>1175</v>
      </c>
      <c r="E26" s="14">
        <v>-1</v>
      </c>
      <c r="F26" s="2"/>
      <c r="G26" s="4">
        <v>0</v>
      </c>
      <c r="H26" s="4">
        <v>0</v>
      </c>
      <c r="I26" s="4" t="str">
        <v>314_</v>
      </c>
      <c r="J26" s="4" t="str">
        <v>314_</v>
      </c>
      <c r="K26" s="4"/>
      <c r="L26" s="2"/>
      <c r="M26" s="2"/>
      <c r="N26" s="2"/>
      <c r="O26" s="2"/>
      <c r="P26" s="4"/>
      <c r="Q26" s="4"/>
    </row>
    <row r="27" spans="1:17" x14ac:dyDescent="0.35">
      <c r="A27" s="2"/>
      <c r="B27" s="2" t="s">
        <v>1177</v>
      </c>
      <c r="C27" s="2" t="s">
        <v>1178</v>
      </c>
      <c r="D27" s="2" t="s">
        <v>1177</v>
      </c>
      <c r="E27" s="14">
        <v>-1</v>
      </c>
      <c r="F27" s="2"/>
      <c r="G27" s="4">
        <v>0</v>
      </c>
      <c r="H27" s="4">
        <v>0</v>
      </c>
      <c r="I27" s="4" t="str">
        <v>315_</v>
      </c>
      <c r="J27" s="4" t="str">
        <v>315_</v>
      </c>
      <c r="K27" s="4"/>
      <c r="L27" s="2"/>
      <c r="M27" s="2"/>
      <c r="N27" s="2"/>
      <c r="O27" s="2"/>
      <c r="P27" s="4"/>
      <c r="Q27" s="4"/>
    </row>
    <row r="28" spans="1:17" x14ac:dyDescent="0.35">
      <c r="A28" s="2"/>
      <c r="B28" s="2" t="s">
        <v>1179</v>
      </c>
      <c r="C28" s="2" t="s">
        <v>1180</v>
      </c>
      <c r="D28" s="2" t="s">
        <v>1179</v>
      </c>
      <c r="E28" s="14">
        <v>-1</v>
      </c>
      <c r="F28" s="2"/>
      <c r="G28" s="4">
        <v>0</v>
      </c>
      <c r="H28" s="4">
        <v>0</v>
      </c>
      <c r="I28" s="4" t="str">
        <v>318_</v>
      </c>
      <c r="J28" s="4" t="str">
        <v>318_</v>
      </c>
      <c r="K28" s="4"/>
      <c r="L28" s="2"/>
      <c r="M28" s="2"/>
      <c r="N28" s="2"/>
      <c r="O28" s="2"/>
      <c r="P28" s="4"/>
      <c r="Q28" s="4"/>
    </row>
    <row r="29" spans="1:17" x14ac:dyDescent="0.35">
      <c r="A29" s="2"/>
      <c r="B29" s="2" t="s">
        <v>1181</v>
      </c>
      <c r="C29" s="2" t="s">
        <v>1182</v>
      </c>
      <c r="D29" s="2" t="s">
        <v>1181</v>
      </c>
      <c r="E29" s="14">
        <v>-1</v>
      </c>
      <c r="F29" s="2"/>
      <c r="G29" s="4">
        <v>0</v>
      </c>
      <c r="H29" s="4">
        <v>0</v>
      </c>
      <c r="I29" s="4" t="str">
        <v>319_</v>
      </c>
      <c r="J29" s="4" t="str">
        <v>319_</v>
      </c>
      <c r="K29" s="4"/>
      <c r="L29" s="2"/>
      <c r="M29" s="2"/>
      <c r="N29" s="2"/>
      <c r="O29" s="2"/>
      <c r="P29" s="4"/>
      <c r="Q29" s="4"/>
    </row>
    <row r="30" spans="1:17" x14ac:dyDescent="0.35">
      <c r="A30" s="2"/>
      <c r="B30" s="2" t="s">
        <v>1183</v>
      </c>
      <c r="C30" s="2" t="s">
        <v>1184</v>
      </c>
      <c r="D30" s="2" t="s">
        <v>1183</v>
      </c>
      <c r="E30" s="14">
        <v>-1</v>
      </c>
      <c r="F30" s="2"/>
      <c r="G30" s="4">
        <v>0</v>
      </c>
      <c r="H30" s="4">
        <v>0</v>
      </c>
      <c r="I30" s="4" t="str">
        <v>320_</v>
      </c>
      <c r="J30" s="4" t="str">
        <v>320_</v>
      </c>
      <c r="K30" s="4"/>
      <c r="L30" s="2"/>
      <c r="M30" s="2"/>
      <c r="N30" s="2"/>
      <c r="O30" s="2"/>
      <c r="P30" s="4"/>
      <c r="Q30" s="4"/>
    </row>
    <row r="31" spans="1:17" x14ac:dyDescent="0.35">
      <c r="A31" s="2"/>
      <c r="B31" s="2" t="s">
        <v>1185</v>
      </c>
      <c r="C31" s="2" t="s">
        <v>1186</v>
      </c>
      <c r="D31" s="2" t="s">
        <v>1185</v>
      </c>
      <c r="E31" s="14">
        <v>-1</v>
      </c>
      <c r="F31" s="2"/>
      <c r="G31" s="4">
        <v>0</v>
      </c>
      <c r="H31" s="4">
        <v>0</v>
      </c>
      <c r="I31" s="4" t="str">
        <v>321_</v>
      </c>
      <c r="J31" s="4" t="str">
        <v>321_</v>
      </c>
      <c r="K31" s="4"/>
      <c r="L31" s="2"/>
      <c r="M31" s="2"/>
      <c r="N31" s="2"/>
      <c r="O31" s="2"/>
      <c r="P31" s="4"/>
      <c r="Q31" s="4"/>
    </row>
    <row r="32" spans="1:17" x14ac:dyDescent="0.35">
      <c r="A32" s="2"/>
      <c r="B32" s="2" t="s">
        <v>1187</v>
      </c>
      <c r="C32" s="2" t="s">
        <v>1188</v>
      </c>
      <c r="D32" s="2" t="s">
        <v>1187</v>
      </c>
      <c r="E32" s="14">
        <v>-1</v>
      </c>
      <c r="F32" s="2"/>
      <c r="G32" s="4">
        <v>0</v>
      </c>
      <c r="H32" s="4">
        <v>0</v>
      </c>
      <c r="I32" s="4" t="str">
        <v>331_</v>
      </c>
      <c r="J32" s="4" t="str">
        <v>331_</v>
      </c>
      <c r="K32" s="4"/>
      <c r="L32" s="2"/>
      <c r="M32" s="2"/>
      <c r="N32" s="2"/>
      <c r="O32" s="2"/>
      <c r="P32" s="4"/>
      <c r="Q32" s="4"/>
    </row>
    <row r="33" spans="1:17" x14ac:dyDescent="0.35">
      <c r="A33" s="2"/>
      <c r="B33" s="2" t="s">
        <v>1189</v>
      </c>
      <c r="C33" s="2" t="s">
        <v>1190</v>
      </c>
      <c r="D33" s="2" t="s">
        <v>1189</v>
      </c>
      <c r="E33" s="14">
        <v>-1</v>
      </c>
      <c r="F33" s="2"/>
      <c r="G33" s="4">
        <v>0</v>
      </c>
      <c r="H33" s="4">
        <v>0</v>
      </c>
      <c r="I33" s="4" t="str">
        <v>336_</v>
      </c>
      <c r="J33" s="4" t="str">
        <v>336_</v>
      </c>
      <c r="K33" s="4"/>
      <c r="L33" s="2"/>
      <c r="M33" s="2"/>
      <c r="N33" s="2"/>
      <c r="O33" s="2"/>
      <c r="P33" s="4"/>
      <c r="Q33" s="4"/>
    </row>
    <row r="34" spans="1:17" x14ac:dyDescent="0.35">
      <c r="A34" s="2"/>
      <c r="B34" s="2" t="s">
        <v>1191</v>
      </c>
      <c r="C34" s="2" t="s">
        <v>1192</v>
      </c>
      <c r="D34" s="2" t="s">
        <v>1191</v>
      </c>
      <c r="E34" s="14">
        <v>-1</v>
      </c>
      <c r="F34" s="2"/>
      <c r="G34" s="4">
        <v>0</v>
      </c>
      <c r="H34" s="4">
        <v>0</v>
      </c>
      <c r="I34" s="4" t="str">
        <v>338_</v>
      </c>
      <c r="J34" s="4" t="str">
        <v>338_</v>
      </c>
      <c r="K34" s="4"/>
      <c r="L34" s="2"/>
      <c r="M34" s="2"/>
      <c r="N34" s="2"/>
      <c r="O34" s="2"/>
      <c r="P34" s="4"/>
      <c r="Q34" s="4"/>
    </row>
    <row r="35" spans="1:17" x14ac:dyDescent="0.35">
      <c r="A35" s="2"/>
      <c r="B35" s="2" t="s">
        <v>1193</v>
      </c>
      <c r="C35" s="2" t="s">
        <v>1194</v>
      </c>
      <c r="D35" s="2" t="s">
        <v>1193</v>
      </c>
      <c r="E35" s="14">
        <v>-1</v>
      </c>
      <c r="F35" s="2"/>
      <c r="G35" s="4">
        <v>0</v>
      </c>
      <c r="H35" s="4">
        <v>0</v>
      </c>
      <c r="I35" s="4" t="str">
        <v>342_</v>
      </c>
      <c r="J35" s="4" t="str">
        <v>342_</v>
      </c>
      <c r="K35" s="4"/>
      <c r="L35" s="2"/>
      <c r="M35" s="2"/>
      <c r="N35" s="2"/>
      <c r="O35" s="2"/>
      <c r="P35" s="4"/>
      <c r="Q35" s="4"/>
    </row>
    <row r="36" spans="1:17" x14ac:dyDescent="0.35">
      <c r="A36" s="2"/>
      <c r="B36" s="2" t="s">
        <v>1195</v>
      </c>
      <c r="C36" s="2" t="s">
        <v>1196</v>
      </c>
      <c r="D36" s="2" t="s">
        <v>1195</v>
      </c>
      <c r="E36" s="14">
        <v>-1</v>
      </c>
      <c r="F36" s="2"/>
      <c r="G36" s="4">
        <v>0</v>
      </c>
      <c r="H36" s="4">
        <v>0</v>
      </c>
      <c r="I36" s="4" t="str">
        <v>350_</v>
      </c>
      <c r="J36" s="4" t="str">
        <v>350_</v>
      </c>
      <c r="K36" s="4"/>
      <c r="L36" s="2"/>
      <c r="M36" s="2"/>
      <c r="N36" s="2"/>
      <c r="O36" s="2"/>
      <c r="P36" s="4"/>
      <c r="Q36" s="4"/>
    </row>
    <row r="37" spans="1:17" x14ac:dyDescent="0.35">
      <c r="A37" s="2"/>
      <c r="B37" s="2" t="s">
        <v>1197</v>
      </c>
      <c r="C37" s="2" t="s">
        <v>1198</v>
      </c>
      <c r="D37" s="2" t="s">
        <v>1197</v>
      </c>
      <c r="E37" s="14">
        <v>-1</v>
      </c>
      <c r="F37" s="2"/>
      <c r="G37" s="4">
        <v>0</v>
      </c>
      <c r="H37" s="4">
        <v>0</v>
      </c>
      <c r="I37" s="4" t="str">
        <v>411_</v>
      </c>
      <c r="J37" s="4" t="str">
        <v>411_</v>
      </c>
      <c r="K37" s="4"/>
      <c r="L37" s="2"/>
      <c r="M37" s="2"/>
      <c r="N37" s="2"/>
      <c r="O37" s="2"/>
      <c r="P37" s="4"/>
      <c r="Q37" s="4"/>
    </row>
    <row r="38" spans="1:17" x14ac:dyDescent="0.35">
      <c r="A38" s="2"/>
      <c r="B38" s="2" t="s">
        <v>1199</v>
      </c>
      <c r="C38" s="2" t="s">
        <v>1200</v>
      </c>
      <c r="D38" s="2" t="s">
        <v>1199</v>
      </c>
      <c r="E38" s="14">
        <v>-1</v>
      </c>
      <c r="F38" s="2"/>
      <c r="G38" s="4">
        <v>0</v>
      </c>
      <c r="H38" s="4">
        <v>0</v>
      </c>
      <c r="I38" s="4" t="str">
        <v>412_</v>
      </c>
      <c r="J38" s="4" t="str">
        <v>412_</v>
      </c>
      <c r="K38" s="4"/>
      <c r="L38" s="2"/>
      <c r="M38" s="2"/>
      <c r="N38" s="2"/>
      <c r="O38" s="2"/>
      <c r="P38" s="4"/>
      <c r="Q38" s="4"/>
    </row>
    <row r="39" spans="1:17" x14ac:dyDescent="0.35">
      <c r="A39" s="2"/>
      <c r="B39" s="2" t="s">
        <v>1201</v>
      </c>
      <c r="C39" s="2" t="s">
        <v>1202</v>
      </c>
      <c r="D39" s="2" t="s">
        <v>1201</v>
      </c>
      <c r="E39" s="14">
        <v>-1</v>
      </c>
      <c r="F39" s="2"/>
      <c r="G39" s="4">
        <v>0</v>
      </c>
      <c r="H39" s="4">
        <v>0</v>
      </c>
      <c r="I39" s="4" t="str">
        <v>416_</v>
      </c>
      <c r="J39" s="4" t="str">
        <v>416_</v>
      </c>
      <c r="K39" s="4"/>
      <c r="L39" s="2"/>
      <c r="M39" s="2"/>
      <c r="N39" s="2"/>
      <c r="O39" s="2"/>
      <c r="P39" s="4"/>
      <c r="Q39" s="4"/>
    </row>
    <row r="40" spans="1:17" x14ac:dyDescent="0.35">
      <c r="A40" s="2"/>
      <c r="B40" s="2" t="s">
        <v>1203</v>
      </c>
      <c r="C40" s="2" t="s">
        <v>1204</v>
      </c>
      <c r="D40" s="2" t="s">
        <v>1203</v>
      </c>
      <c r="E40" s="14">
        <v>-1</v>
      </c>
      <c r="F40" s="2"/>
      <c r="G40" s="4">
        <v>0</v>
      </c>
      <c r="H40" s="4">
        <v>0</v>
      </c>
      <c r="I40" s="4" t="str">
        <v>421_</v>
      </c>
      <c r="J40" s="4" t="str">
        <v>421_</v>
      </c>
      <c r="K40" s="4"/>
      <c r="L40" s="2"/>
      <c r="M40" s="2"/>
      <c r="N40" s="2"/>
      <c r="O40" s="2"/>
      <c r="P40" s="4"/>
      <c r="Q40" s="4"/>
    </row>
    <row r="41" spans="1:17" x14ac:dyDescent="0.35">
      <c r="A41" s="2"/>
      <c r="B41" s="2" t="s">
        <v>1205</v>
      </c>
      <c r="C41" s="2" t="s">
        <v>1206</v>
      </c>
      <c r="D41" s="2" t="s">
        <v>1205</v>
      </c>
      <c r="E41" s="14">
        <v>-1</v>
      </c>
      <c r="F41" s="2"/>
      <c r="G41" s="4">
        <v>0</v>
      </c>
      <c r="H41" s="4">
        <v>0</v>
      </c>
      <c r="I41" s="4" t="str">
        <v>430_</v>
      </c>
      <c r="J41" s="4" t="str">
        <v>430_</v>
      </c>
      <c r="K41" s="4"/>
      <c r="L41" s="2"/>
      <c r="M41" s="2"/>
      <c r="N41" s="2"/>
      <c r="O41" s="2"/>
      <c r="P41" s="4"/>
      <c r="Q41" s="4"/>
    </row>
    <row r="42" spans="1:17" x14ac:dyDescent="0.35">
      <c r="A42" s="2"/>
      <c r="B42" s="2" t="s">
        <v>1207</v>
      </c>
      <c r="C42" s="2" t="s">
        <v>1208</v>
      </c>
      <c r="D42" s="2" t="s">
        <v>1203</v>
      </c>
      <c r="E42" s="14"/>
      <c r="F42" s="2"/>
      <c r="G42" s="4">
        <v>0</v>
      </c>
      <c r="H42" s="4">
        <v>0</v>
      </c>
      <c r="I42" s="4" t="str">
        <v>511_</v>
      </c>
      <c r="J42" s="4"/>
      <c r="K42" s="4"/>
      <c r="L42" s="2"/>
      <c r="M42" s="2"/>
      <c r="N42" s="2"/>
      <c r="O42" s="2"/>
      <c r="P42" s="4"/>
      <c r="Q42" s="4"/>
    </row>
    <row r="43" spans="1:17" x14ac:dyDescent="0.35">
      <c r="A43" s="2"/>
      <c r="B43" s="2" t="s">
        <v>1209</v>
      </c>
      <c r="C43" s="2" t="s">
        <v>1210</v>
      </c>
      <c r="D43" s="2" t="s">
        <v>1203</v>
      </c>
      <c r="E43" s="14"/>
      <c r="F43" s="2"/>
      <c r="G43" s="4">
        <v>0</v>
      </c>
      <c r="H43" s="4">
        <v>0</v>
      </c>
      <c r="I43" s="4" t="str">
        <v>521_</v>
      </c>
      <c r="J43" s="4"/>
      <c r="K43" s="4"/>
      <c r="L43" s="2"/>
      <c r="M43" s="2"/>
      <c r="N43" s="2"/>
      <c r="O43" s="2"/>
      <c r="P43" s="4"/>
      <c r="Q43" s="4"/>
    </row>
    <row r="44" spans="1:17" x14ac:dyDescent="0.35">
      <c r="A44" s="2"/>
      <c r="B44" s="2" t="s">
        <v>1211</v>
      </c>
      <c r="C44" s="2" t="s">
        <v>564</v>
      </c>
      <c r="D44" s="2" t="s">
        <v>1203</v>
      </c>
      <c r="E44" s="14"/>
      <c r="F44" s="2"/>
      <c r="G44" s="4">
        <v>0</v>
      </c>
      <c r="H44" s="4">
        <v>0</v>
      </c>
      <c r="I44" s="4" t="str">
        <v>515_</v>
      </c>
      <c r="J44" s="4"/>
      <c r="K44" s="4"/>
      <c r="L44" s="2"/>
      <c r="M44" s="2"/>
      <c r="N44" s="2"/>
      <c r="O44" s="2"/>
      <c r="P44" s="4"/>
      <c r="Q44" s="4"/>
    </row>
    <row r="45" spans="1:17" x14ac:dyDescent="0.35">
      <c r="A45" s="2"/>
      <c r="B45" s="2" t="s">
        <v>1212</v>
      </c>
      <c r="C45" s="2" t="s">
        <v>1213</v>
      </c>
      <c r="D45" s="2" t="s">
        <v>1203</v>
      </c>
      <c r="E45" s="14"/>
      <c r="F45" s="2"/>
      <c r="G45" s="4">
        <v>0</v>
      </c>
      <c r="H45" s="4">
        <v>0</v>
      </c>
      <c r="I45" s="4" t="str">
        <v>621_</v>
      </c>
      <c r="J45" s="4"/>
      <c r="K45" s="4"/>
      <c r="L45" s="2"/>
      <c r="M45" s="2"/>
      <c r="N45" s="2"/>
      <c r="O45" s="2"/>
      <c r="P45" s="4"/>
      <c r="Q45" s="4"/>
    </row>
    <row r="46" spans="1:17" x14ac:dyDescent="0.35">
      <c r="A46" s="2"/>
      <c r="B46" s="2" t="s">
        <v>1214</v>
      </c>
      <c r="C46" s="2" t="s">
        <v>1215</v>
      </c>
      <c r="D46" s="2" t="s">
        <v>1203</v>
      </c>
      <c r="E46" s="14"/>
      <c r="F46" s="2"/>
      <c r="G46" s="4">
        <v>0</v>
      </c>
      <c r="H46" s="4">
        <v>0</v>
      </c>
      <c r="I46" s="4" t="str">
        <v>622_</v>
      </c>
      <c r="J46" s="4"/>
      <c r="K46" s="4"/>
      <c r="L46" s="2"/>
      <c r="M46" s="2"/>
      <c r="N46" s="2"/>
      <c r="O46" s="2"/>
      <c r="P46" s="4"/>
      <c r="Q46" s="4"/>
    </row>
    <row r="47" spans="1:17" x14ac:dyDescent="0.35">
      <c r="A47" s="2"/>
      <c r="B47" s="2" t="s">
        <v>1216</v>
      </c>
      <c r="C47" s="2" t="s">
        <v>1217</v>
      </c>
      <c r="D47" s="2" t="s">
        <v>1203</v>
      </c>
      <c r="E47" s="14"/>
      <c r="F47" s="2"/>
      <c r="G47" s="4">
        <v>0</v>
      </c>
      <c r="H47" s="4">
        <v>0</v>
      </c>
      <c r="I47" s="4" t="str">
        <v>627_</v>
      </c>
      <c r="J47" s="4"/>
      <c r="K47" s="4"/>
      <c r="L47" s="2"/>
      <c r="M47" s="2"/>
      <c r="N47" s="2"/>
      <c r="O47" s="2"/>
      <c r="P47" s="4"/>
      <c r="Q47" s="4"/>
    </row>
    <row r="48" spans="1:17" x14ac:dyDescent="0.35">
      <c r="A48" s="2"/>
      <c r="B48" s="2" t="s">
        <v>1218</v>
      </c>
      <c r="C48" s="2" t="s">
        <v>1219</v>
      </c>
      <c r="D48" s="2" t="s">
        <v>1203</v>
      </c>
      <c r="E48" s="14"/>
      <c r="F48" s="2"/>
      <c r="G48" s="4">
        <v>0</v>
      </c>
      <c r="H48" s="4">
        <v>0</v>
      </c>
      <c r="I48" s="4" t="str">
        <v>632_</v>
      </c>
      <c r="J48" s="4"/>
      <c r="K48" s="4"/>
      <c r="L48" s="2"/>
      <c r="M48" s="2"/>
      <c r="N48" s="2"/>
      <c r="O48" s="2"/>
      <c r="P48" s="4"/>
      <c r="Q48" s="4"/>
    </row>
    <row r="49" spans="1:17" x14ac:dyDescent="0.35">
      <c r="A49" s="2"/>
      <c r="B49" s="2" t="s">
        <v>1220</v>
      </c>
      <c r="C49" s="2" t="s">
        <v>1221</v>
      </c>
      <c r="D49" s="2" t="s">
        <v>1203</v>
      </c>
      <c r="E49" s="14"/>
      <c r="F49" s="2"/>
      <c r="G49" s="4">
        <v>0</v>
      </c>
      <c r="H49" s="4">
        <v>0</v>
      </c>
      <c r="I49" s="4" t="str">
        <v>635_</v>
      </c>
      <c r="J49" s="4"/>
      <c r="K49" s="4"/>
      <c r="L49" s="2"/>
      <c r="M49" s="2"/>
      <c r="N49" s="2"/>
      <c r="O49" s="2"/>
      <c r="P49" s="4"/>
      <c r="Q49" s="4"/>
    </row>
    <row r="50" spans="1:17" x14ac:dyDescent="0.35">
      <c r="A50" s="2"/>
      <c r="B50" s="2" t="s">
        <v>1222</v>
      </c>
      <c r="C50" s="2" t="s">
        <v>1223</v>
      </c>
      <c r="D50" s="2" t="s">
        <v>1203</v>
      </c>
      <c r="E50" s="14"/>
      <c r="F50" s="2"/>
      <c r="G50" s="4">
        <v>0</v>
      </c>
      <c r="H50" s="4">
        <v>0</v>
      </c>
      <c r="I50" s="4" t="str">
        <v>641_</v>
      </c>
      <c r="J50" s="4"/>
      <c r="K50" s="4"/>
      <c r="L50" s="2"/>
      <c r="M50" s="2"/>
      <c r="N50" s="2"/>
      <c r="O50" s="2"/>
      <c r="P50" s="4"/>
      <c r="Q50" s="4"/>
    </row>
    <row r="51" spans="1:17" x14ac:dyDescent="0.35">
      <c r="A51" s="2"/>
      <c r="B51" s="2" t="s">
        <v>1224</v>
      </c>
      <c r="C51" s="2" t="s">
        <v>1225</v>
      </c>
      <c r="D51" s="2" t="s">
        <v>1203</v>
      </c>
      <c r="E51" s="14"/>
      <c r="F51" s="2"/>
      <c r="G51" s="4">
        <v>0</v>
      </c>
      <c r="H51" s="4">
        <v>0</v>
      </c>
      <c r="I51" s="4" t="str">
        <v>642_</v>
      </c>
      <c r="J51" s="4"/>
      <c r="K51" s="4"/>
      <c r="L51" s="2"/>
      <c r="M51" s="2"/>
      <c r="N51" s="2"/>
      <c r="O51" s="2"/>
      <c r="P51" s="4"/>
      <c r="Q51" s="4"/>
    </row>
    <row r="52" spans="1:17" x14ac:dyDescent="0.35">
      <c r="A52" s="2"/>
      <c r="B52" s="2" t="s">
        <v>1226</v>
      </c>
      <c r="C52" s="2" t="s">
        <v>1227</v>
      </c>
      <c r="D52" s="2" t="s">
        <v>1203</v>
      </c>
      <c r="E52" s="14"/>
      <c r="F52" s="2"/>
      <c r="G52" s="4">
        <v>0</v>
      </c>
      <c r="H52" s="4">
        <v>0</v>
      </c>
      <c r="I52" s="4" t="str">
        <v>711_</v>
      </c>
      <c r="J52" s="4"/>
      <c r="K52" s="4"/>
      <c r="L52" s="2"/>
      <c r="M52" s="2"/>
      <c r="N52" s="2"/>
      <c r="O52" s="2"/>
      <c r="P52" s="4"/>
      <c r="Q52" s="4"/>
    </row>
    <row r="53" spans="1:17" x14ac:dyDescent="0.35">
      <c r="A53" s="2"/>
      <c r="B53" s="2" t="s">
        <v>1228</v>
      </c>
      <c r="C53" s="2" t="s">
        <v>1229</v>
      </c>
      <c r="D53" s="2" t="s">
        <v>1203</v>
      </c>
      <c r="E53" s="14"/>
      <c r="F53" s="2"/>
      <c r="G53" s="4">
        <v>0</v>
      </c>
      <c r="H53" s="4">
        <v>0</v>
      </c>
      <c r="I53" s="4" t="str">
        <v>811_</v>
      </c>
      <c r="J53" s="4"/>
      <c r="K53" s="4"/>
      <c r="L53" s="2"/>
      <c r="M53" s="2"/>
      <c r="N53" s="2"/>
      <c r="O53" s="2"/>
      <c r="P53" s="4"/>
      <c r="Q53" s="4"/>
    </row>
  </sheetData>
  <dataValidations count="2">
    <dataValidation type="list" allowBlank="1" showInputMessage="1" showErrorMessage="1" sqref="D6:D53" xr:uid="{3F50F3BD-68D4-47F0-9A9B-AC4ADF443603}">
      <formula1>_xlfn.ANCHORARRAY($J$6)</formula1>
    </dataValidation>
    <dataValidation type="list" allowBlank="1" showInputMessage="1" showErrorMessage="1" sqref="E6:E53" xr:uid="{3585F252-0A54-450F-8324-85E04A80DE2D}">
      <formula1>"-1,0,1"</formula1>
    </dataValidation>
  </dataValidation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92A9-47BC-42E3-8B38-1906D0B0A841}">
  <sheetPr codeName="Sheet1">
    <tabColor theme="7" tint="0.79998168889431442"/>
  </sheetPr>
  <dimension ref="A2:C451"/>
  <sheetViews>
    <sheetView showGridLines="0" zoomScaleNormal="100" workbookViewId="0">
      <selection activeCell="D4" sqref="D4"/>
    </sheetView>
  </sheetViews>
  <sheetFormatPr defaultColWidth="8.9140625" defaultRowHeight="12.75" customHeight="1" x14ac:dyDescent="0.35"/>
  <cols>
    <col min="1" max="1" width="1.83203125" customWidth="1"/>
    <col min="2" max="2" width="13.33203125" customWidth="1"/>
    <col min="3" max="3" width="80.08203125" customWidth="1"/>
    <col min="11" max="11" width="7.83203125" customWidth="1"/>
  </cols>
  <sheetData>
    <row r="2" spans="1:3" ht="12.75" customHeight="1" x14ac:dyDescent="0.35">
      <c r="A2" s="2"/>
      <c r="B2" s="5" t="s">
        <v>1241</v>
      </c>
      <c r="C2" s="2"/>
    </row>
    <row r="3" spans="1:3" ht="12.75" customHeight="1" x14ac:dyDescent="0.35">
      <c r="A3" s="2"/>
      <c r="B3" s="2" t="s">
        <v>1230</v>
      </c>
      <c r="C3" s="2"/>
    </row>
    <row r="4" spans="1:3" ht="12.75" customHeight="1" x14ac:dyDescent="0.35">
      <c r="A4" s="2"/>
      <c r="B4" s="2"/>
      <c r="C4" s="2"/>
    </row>
    <row r="5" spans="1:3" ht="12.75" customHeight="1" x14ac:dyDescent="0.35">
      <c r="A5" s="2" t="s">
        <v>8</v>
      </c>
      <c r="B5" s="2" t="s">
        <v>1231</v>
      </c>
      <c r="C5" s="2" t="s">
        <v>1232</v>
      </c>
    </row>
    <row r="6" spans="1:3" ht="12.75" customHeight="1" x14ac:dyDescent="0.35">
      <c r="A6" s="2"/>
      <c r="B6" s="7" t="s">
        <v>1245</v>
      </c>
      <c r="C6" s="7"/>
    </row>
    <row r="7" spans="1:3" ht="12.75" customHeight="1" x14ac:dyDescent="0.35">
      <c r="A7" s="2"/>
      <c r="B7" s="7" t="s">
        <v>1238</v>
      </c>
      <c r="C7" s="7" t="s">
        <v>1234</v>
      </c>
    </row>
    <row r="8" spans="1:3" ht="12.75" customHeight="1" x14ac:dyDescent="0.35">
      <c r="A8" s="2"/>
      <c r="B8" s="7" t="s">
        <v>1239</v>
      </c>
      <c r="C8" s="7" t="s">
        <v>1236</v>
      </c>
    </row>
    <row r="9" spans="1:3" ht="12.75" customHeight="1" x14ac:dyDescent="0.35">
      <c r="A9" s="2"/>
      <c r="B9" s="7" t="s">
        <v>1240</v>
      </c>
      <c r="C9" s="7" t="s">
        <v>1237</v>
      </c>
    </row>
    <row r="10" spans="1:3" ht="12.75" customHeight="1" x14ac:dyDescent="0.35">
      <c r="A10" s="2"/>
      <c r="B10" s="2"/>
      <c r="C10" s="2"/>
    </row>
    <row r="11" spans="1:3" ht="12.75" customHeight="1" x14ac:dyDescent="0.35">
      <c r="A11" s="2"/>
      <c r="B11" s="2"/>
      <c r="C11" s="2"/>
    </row>
    <row r="12" spans="1:3" ht="12.75" customHeight="1" x14ac:dyDescent="0.35">
      <c r="A12" s="2"/>
      <c r="B12" s="2"/>
      <c r="C12" s="2"/>
    </row>
    <row r="13" spans="1:3" ht="12.75" customHeight="1" x14ac:dyDescent="0.35">
      <c r="A13" s="2"/>
      <c r="B13" s="2"/>
      <c r="C13" s="2"/>
    </row>
    <row r="14" spans="1:3" ht="12.75" customHeight="1" x14ac:dyDescent="0.35">
      <c r="A14" s="2"/>
      <c r="B14" s="2"/>
      <c r="C14" s="2"/>
    </row>
    <row r="15" spans="1:3" ht="12.75" customHeight="1" x14ac:dyDescent="0.35">
      <c r="A15" s="2"/>
      <c r="B15" s="2"/>
      <c r="C15" s="2"/>
    </row>
    <row r="16" spans="1:3" ht="12.75" customHeight="1" x14ac:dyDescent="0.35">
      <c r="A16" s="2"/>
      <c r="B16" s="2"/>
      <c r="C16" s="2"/>
    </row>
    <row r="17" spans="1:3" ht="12.75" customHeight="1" x14ac:dyDescent="0.35">
      <c r="A17" s="2"/>
      <c r="B17" s="2"/>
      <c r="C17" s="2"/>
    </row>
    <row r="18" spans="1:3" ht="12.75" customHeight="1" x14ac:dyDescent="0.35">
      <c r="A18" s="2"/>
      <c r="B18" s="2"/>
      <c r="C18" s="2"/>
    </row>
    <row r="19" spans="1:3" ht="12.75" customHeight="1" x14ac:dyDescent="0.35">
      <c r="A19" s="2"/>
      <c r="B19" s="2"/>
      <c r="C19" s="2"/>
    </row>
    <row r="20" spans="1:3" ht="12.75" customHeight="1" x14ac:dyDescent="0.35">
      <c r="A20" s="2"/>
      <c r="B20" s="2"/>
      <c r="C20" s="2"/>
    </row>
    <row r="21" spans="1:3" ht="12.75" customHeight="1" x14ac:dyDescent="0.35">
      <c r="A21" s="2"/>
      <c r="B21" s="2"/>
      <c r="C21" s="2"/>
    </row>
    <row r="22" spans="1:3" ht="12.75" customHeight="1" x14ac:dyDescent="0.35">
      <c r="A22" s="2"/>
      <c r="B22" s="2"/>
      <c r="C22" s="2"/>
    </row>
    <row r="23" spans="1:3" ht="12.75" customHeight="1" x14ac:dyDescent="0.35">
      <c r="A23" s="2"/>
      <c r="B23" s="2"/>
      <c r="C23" s="2"/>
    </row>
    <row r="24" spans="1:3" ht="12.75" customHeight="1" x14ac:dyDescent="0.35">
      <c r="A24" s="2"/>
      <c r="B24" s="2"/>
      <c r="C24" s="2"/>
    </row>
    <row r="25" spans="1:3" ht="12.75" customHeight="1" x14ac:dyDescent="0.35">
      <c r="A25" s="2"/>
      <c r="B25" s="2"/>
      <c r="C25" s="2"/>
    </row>
    <row r="26" spans="1:3" ht="12.75" customHeight="1" x14ac:dyDescent="0.35">
      <c r="A26" s="2"/>
      <c r="B26" s="2"/>
      <c r="C26" s="2"/>
    </row>
    <row r="27" spans="1:3" ht="12.75" customHeight="1" x14ac:dyDescent="0.35">
      <c r="A27" s="2"/>
      <c r="B27" s="2"/>
      <c r="C27" s="2"/>
    </row>
    <row r="28" spans="1:3" ht="12.75" customHeight="1" x14ac:dyDescent="0.35">
      <c r="A28" s="2"/>
      <c r="B28" s="2"/>
      <c r="C28" s="2"/>
    </row>
    <row r="29" spans="1:3" ht="12.75" customHeight="1" x14ac:dyDescent="0.35">
      <c r="A29" s="2"/>
      <c r="B29" s="2"/>
      <c r="C29" s="2"/>
    </row>
    <row r="30" spans="1:3" ht="12.75" customHeight="1" x14ac:dyDescent="0.35">
      <c r="A30" s="2"/>
      <c r="B30" s="2"/>
      <c r="C30" s="2"/>
    </row>
    <row r="31" spans="1:3" ht="12.75" customHeight="1" x14ac:dyDescent="0.35">
      <c r="A31" s="2"/>
      <c r="B31" s="2"/>
      <c r="C31" s="2"/>
    </row>
    <row r="32" spans="1:3" ht="12.75" customHeight="1" x14ac:dyDescent="0.35">
      <c r="A32" s="2"/>
      <c r="B32" s="2"/>
      <c r="C32" s="2"/>
    </row>
    <row r="33" spans="1:3" ht="12.75" customHeight="1" x14ac:dyDescent="0.35">
      <c r="A33" s="2"/>
      <c r="B33" s="2"/>
      <c r="C33" s="2"/>
    </row>
    <row r="34" spans="1:3" ht="12.75" customHeight="1" x14ac:dyDescent="0.35">
      <c r="A34" s="2"/>
      <c r="B34" s="2"/>
      <c r="C34" s="2"/>
    </row>
    <row r="35" spans="1:3" ht="12.75" customHeight="1" x14ac:dyDescent="0.35">
      <c r="A35" s="2"/>
      <c r="B35" s="2"/>
      <c r="C35" s="2"/>
    </row>
    <row r="36" spans="1:3" ht="12.75" customHeight="1" x14ac:dyDescent="0.35">
      <c r="A36" s="2"/>
      <c r="B36" s="2"/>
      <c r="C36" s="2"/>
    </row>
    <row r="37" spans="1:3" ht="12.75" customHeight="1" x14ac:dyDescent="0.35">
      <c r="A37" s="2"/>
      <c r="B37" s="2"/>
      <c r="C37" s="2"/>
    </row>
    <row r="38" spans="1:3" ht="12.75" customHeight="1" x14ac:dyDescent="0.35">
      <c r="A38" s="2"/>
      <c r="B38" s="2"/>
      <c r="C38" s="2"/>
    </row>
    <row r="39" spans="1:3" ht="12.75" customHeight="1" x14ac:dyDescent="0.35">
      <c r="A39" s="2"/>
      <c r="B39" s="2"/>
      <c r="C39" s="2"/>
    </row>
    <row r="40" spans="1:3" ht="12.75" customHeight="1" x14ac:dyDescent="0.35">
      <c r="A40" s="2"/>
      <c r="B40" s="2"/>
      <c r="C40" s="2"/>
    </row>
    <row r="41" spans="1:3" ht="12.75" customHeight="1" x14ac:dyDescent="0.35">
      <c r="A41" s="2"/>
      <c r="B41" s="2"/>
      <c r="C41" s="2"/>
    </row>
    <row r="42" spans="1:3" ht="12.75" customHeight="1" x14ac:dyDescent="0.35">
      <c r="A42" s="2"/>
      <c r="B42" s="2"/>
      <c r="C42" s="2"/>
    </row>
    <row r="43" spans="1:3" ht="12.75" customHeight="1" x14ac:dyDescent="0.35">
      <c r="A43" s="2"/>
      <c r="B43" s="2"/>
      <c r="C43" s="2"/>
    </row>
    <row r="44" spans="1:3" ht="12.75" customHeight="1" x14ac:dyDescent="0.35">
      <c r="A44" s="2"/>
      <c r="B44" s="2"/>
      <c r="C44" s="2"/>
    </row>
    <row r="45" spans="1:3" ht="12.75" customHeight="1" x14ac:dyDescent="0.35">
      <c r="A45" s="2"/>
      <c r="B45" s="2"/>
      <c r="C45" s="2"/>
    </row>
    <row r="46" spans="1:3" ht="12.75" customHeight="1" x14ac:dyDescent="0.35">
      <c r="A46" s="2"/>
      <c r="B46" s="2"/>
      <c r="C46" s="2"/>
    </row>
    <row r="47" spans="1:3" ht="12.75" customHeight="1" x14ac:dyDescent="0.35">
      <c r="A47" s="2"/>
      <c r="B47" s="2"/>
      <c r="C47" s="2"/>
    </row>
    <row r="48" spans="1:3" ht="12.75" customHeight="1" x14ac:dyDescent="0.35">
      <c r="A48" s="2"/>
      <c r="B48" s="2"/>
      <c r="C48" s="2"/>
    </row>
    <row r="49" spans="1:3" ht="12.75" customHeight="1" x14ac:dyDescent="0.35">
      <c r="A49" s="2"/>
      <c r="B49" s="2"/>
      <c r="C49" s="2"/>
    </row>
    <row r="50" spans="1:3" ht="12.75" customHeight="1" x14ac:dyDescent="0.35">
      <c r="A50" s="2"/>
      <c r="B50" s="2"/>
      <c r="C50" s="2"/>
    </row>
    <row r="51" spans="1:3" ht="12.75" customHeight="1" x14ac:dyDescent="0.35">
      <c r="A51" s="2"/>
      <c r="B51" s="2"/>
      <c r="C51" s="2"/>
    </row>
    <row r="52" spans="1:3" ht="12.75" customHeight="1" x14ac:dyDescent="0.35">
      <c r="A52" s="2"/>
      <c r="B52" s="2"/>
      <c r="C52" s="2"/>
    </row>
    <row r="53" spans="1:3" ht="12.75" customHeight="1" x14ac:dyDescent="0.35">
      <c r="A53" s="2"/>
      <c r="B53" s="2"/>
      <c r="C53" s="2"/>
    </row>
    <row r="54" spans="1:3" ht="12.9" x14ac:dyDescent="0.35">
      <c r="A54" s="2"/>
      <c r="B54" s="2"/>
      <c r="C54" s="2"/>
    </row>
    <row r="55" spans="1:3" ht="12.9" x14ac:dyDescent="0.35">
      <c r="A55" s="2"/>
      <c r="B55" s="2"/>
      <c r="C55" s="2"/>
    </row>
    <row r="56" spans="1:3" ht="12.9" x14ac:dyDescent="0.35">
      <c r="A56" s="2"/>
      <c r="B56" s="2"/>
      <c r="C56" s="2"/>
    </row>
    <row r="57" spans="1:3" ht="12.9" x14ac:dyDescent="0.35">
      <c r="A57" s="2"/>
      <c r="B57" s="2"/>
      <c r="C57" s="2"/>
    </row>
    <row r="58" spans="1:3" ht="12.9" x14ac:dyDescent="0.35">
      <c r="A58" s="2"/>
      <c r="B58" s="2"/>
      <c r="C58" s="2"/>
    </row>
    <row r="59" spans="1:3" ht="12.9" x14ac:dyDescent="0.35">
      <c r="A59" s="2"/>
      <c r="B59" s="2"/>
      <c r="C59" s="2"/>
    </row>
    <row r="60" spans="1:3" ht="12.9" x14ac:dyDescent="0.35">
      <c r="A60" s="2"/>
      <c r="B60" s="2"/>
      <c r="C60" s="2"/>
    </row>
    <row r="61" spans="1:3" ht="12.9" x14ac:dyDescent="0.35">
      <c r="A61" s="2"/>
      <c r="B61" s="2"/>
      <c r="C61" s="2"/>
    </row>
    <row r="62" spans="1:3" ht="12.9" x14ac:dyDescent="0.35">
      <c r="A62" s="2"/>
      <c r="B62" s="2"/>
      <c r="C62" s="2"/>
    </row>
    <row r="63" spans="1:3" ht="12.9" x14ac:dyDescent="0.35">
      <c r="A63" s="2"/>
      <c r="B63" s="2"/>
      <c r="C63" s="2"/>
    </row>
    <row r="64" spans="1:3" ht="12.9" x14ac:dyDescent="0.35">
      <c r="A64" s="2"/>
      <c r="B64" s="2"/>
      <c r="C64" s="2"/>
    </row>
    <row r="65" spans="1:3" ht="12.9" x14ac:dyDescent="0.35">
      <c r="A65" s="2"/>
      <c r="B65" s="2"/>
      <c r="C65" s="2"/>
    </row>
    <row r="66" spans="1:3" ht="12.9" x14ac:dyDescent="0.35">
      <c r="A66" s="2"/>
      <c r="B66" s="2"/>
      <c r="C66" s="2"/>
    </row>
    <row r="67" spans="1:3" ht="12.9" x14ac:dyDescent="0.35">
      <c r="A67" s="2"/>
      <c r="B67" s="2"/>
      <c r="C67" s="2"/>
    </row>
    <row r="68" spans="1:3" ht="12.9" x14ac:dyDescent="0.35">
      <c r="A68" s="2"/>
      <c r="B68" s="2"/>
      <c r="C68" s="2"/>
    </row>
    <row r="69" spans="1:3" ht="12.9" x14ac:dyDescent="0.35">
      <c r="A69" s="2"/>
      <c r="B69" s="2"/>
      <c r="C69" s="2"/>
    </row>
    <row r="70" spans="1:3" ht="12.9" x14ac:dyDescent="0.35">
      <c r="A70" s="2"/>
      <c r="B70" s="2"/>
      <c r="C70" s="2"/>
    </row>
    <row r="71" spans="1:3" ht="12.9" x14ac:dyDescent="0.35">
      <c r="A71" s="2"/>
      <c r="B71" s="2"/>
      <c r="C71" s="2"/>
    </row>
    <row r="72" spans="1:3" ht="12.9" x14ac:dyDescent="0.35">
      <c r="A72" s="2"/>
      <c r="B72" s="2"/>
      <c r="C72" s="2"/>
    </row>
    <row r="73" spans="1:3" ht="12.9" x14ac:dyDescent="0.35">
      <c r="A73" s="2"/>
      <c r="B73" s="2"/>
      <c r="C73" s="2"/>
    </row>
    <row r="74" spans="1:3" ht="12.9" x14ac:dyDescent="0.35">
      <c r="A74" s="2"/>
      <c r="B74" s="2"/>
      <c r="C74" s="2"/>
    </row>
    <row r="75" spans="1:3" ht="12.9" x14ac:dyDescent="0.35">
      <c r="A75" s="2"/>
      <c r="B75" s="2"/>
      <c r="C75" s="2"/>
    </row>
    <row r="76" spans="1:3" ht="12.9" x14ac:dyDescent="0.35">
      <c r="A76" s="2"/>
      <c r="B76" s="2"/>
      <c r="C76" s="2"/>
    </row>
    <row r="77" spans="1:3" ht="12.9" x14ac:dyDescent="0.35">
      <c r="A77" s="2"/>
      <c r="B77" s="2"/>
      <c r="C77" s="2"/>
    </row>
    <row r="78" spans="1:3" ht="12.9" x14ac:dyDescent="0.35">
      <c r="A78" s="2"/>
      <c r="B78" s="2"/>
      <c r="C78" s="2"/>
    </row>
    <row r="79" spans="1:3" ht="12.9" x14ac:dyDescent="0.35">
      <c r="A79" s="2"/>
      <c r="B79" s="2"/>
      <c r="C79" s="2"/>
    </row>
    <row r="80" spans="1:3" ht="12.9" x14ac:dyDescent="0.35">
      <c r="A80" s="2"/>
      <c r="B80" s="2"/>
      <c r="C80" s="2"/>
    </row>
    <row r="81" spans="1:3" ht="12.9" x14ac:dyDescent="0.35">
      <c r="A81" s="2"/>
      <c r="B81" s="2"/>
      <c r="C81" s="2"/>
    </row>
    <row r="82" spans="1:3" ht="12.9" x14ac:dyDescent="0.35">
      <c r="A82" s="2"/>
      <c r="B82" s="2"/>
      <c r="C82" s="2"/>
    </row>
    <row r="83" spans="1:3" ht="12.9" x14ac:dyDescent="0.35">
      <c r="A83" s="2"/>
      <c r="B83" s="2"/>
      <c r="C83" s="2"/>
    </row>
    <row r="84" spans="1:3" ht="12.9" x14ac:dyDescent="0.35">
      <c r="A84" s="2"/>
      <c r="B84" s="2"/>
      <c r="C84" s="2"/>
    </row>
    <row r="85" spans="1:3" ht="12.9" x14ac:dyDescent="0.35">
      <c r="A85" s="2"/>
      <c r="B85" s="2"/>
      <c r="C85" s="2"/>
    </row>
    <row r="86" spans="1:3" ht="15.75" customHeight="1" x14ac:dyDescent="0.35">
      <c r="A86" s="2"/>
      <c r="B86" s="2"/>
      <c r="C86" s="2"/>
    </row>
    <row r="87" spans="1:3" ht="15" customHeight="1" x14ac:dyDescent="0.35">
      <c r="A87" s="2"/>
      <c r="B87" s="2"/>
      <c r="C87" s="2"/>
    </row>
    <row r="88" spans="1:3" ht="12.9" x14ac:dyDescent="0.35">
      <c r="A88" s="2"/>
      <c r="B88" s="2"/>
      <c r="C88" s="2"/>
    </row>
    <row r="89" spans="1:3" ht="12.9" x14ac:dyDescent="0.35">
      <c r="A89" s="2"/>
      <c r="B89" s="2"/>
      <c r="C89" s="2"/>
    </row>
    <row r="90" spans="1:3" ht="12.9" x14ac:dyDescent="0.35">
      <c r="A90" s="2"/>
      <c r="B90" s="2"/>
      <c r="C90" s="2"/>
    </row>
    <row r="91" spans="1:3" ht="12.9" x14ac:dyDescent="0.35">
      <c r="A91" s="2"/>
      <c r="B91" s="2"/>
      <c r="C91" s="2"/>
    </row>
    <row r="92" spans="1:3" ht="12.9" x14ac:dyDescent="0.35">
      <c r="A92" s="2"/>
      <c r="B92" s="2"/>
      <c r="C92" s="2"/>
    </row>
    <row r="93" spans="1:3" ht="12.9" x14ac:dyDescent="0.35">
      <c r="A93" s="2"/>
      <c r="B93" s="2"/>
      <c r="C93" s="2"/>
    </row>
    <row r="94" spans="1:3" ht="12.9" x14ac:dyDescent="0.35">
      <c r="A94" s="2"/>
      <c r="B94" s="2"/>
      <c r="C94" s="2"/>
    </row>
    <row r="95" spans="1:3" ht="12.9" x14ac:dyDescent="0.35">
      <c r="A95" s="2"/>
      <c r="B95" s="2"/>
      <c r="C95" s="2"/>
    </row>
    <row r="96" spans="1:3" ht="12.9" x14ac:dyDescent="0.35">
      <c r="A96" s="2"/>
      <c r="B96" s="2"/>
      <c r="C96" s="2"/>
    </row>
    <row r="97" spans="1:3" ht="12.9" x14ac:dyDescent="0.35">
      <c r="A97" s="2"/>
      <c r="B97" s="2"/>
      <c r="C97" s="2"/>
    </row>
    <row r="98" spans="1:3" ht="12.9" x14ac:dyDescent="0.35">
      <c r="A98" s="2"/>
      <c r="B98" s="2"/>
      <c r="C98" s="2"/>
    </row>
    <row r="99" spans="1:3" ht="12.9" x14ac:dyDescent="0.35">
      <c r="A99" s="2"/>
      <c r="B99" s="2"/>
      <c r="C99" s="2"/>
    </row>
    <row r="100" spans="1:3" ht="12.9" x14ac:dyDescent="0.35">
      <c r="A100" s="2"/>
      <c r="B100" s="2"/>
      <c r="C100" s="2"/>
    </row>
    <row r="101" spans="1:3" ht="12.9" x14ac:dyDescent="0.35">
      <c r="A101" s="2"/>
      <c r="B101" s="2"/>
      <c r="C101" s="2"/>
    </row>
    <row r="102" spans="1:3" ht="12.9" x14ac:dyDescent="0.35">
      <c r="A102" s="2"/>
      <c r="B102" s="2"/>
      <c r="C102" s="2"/>
    </row>
    <row r="103" spans="1:3" ht="12.9" x14ac:dyDescent="0.35">
      <c r="A103" s="2"/>
      <c r="B103" s="2"/>
      <c r="C103" s="2"/>
    </row>
    <row r="104" spans="1:3" ht="12.9" x14ac:dyDescent="0.35">
      <c r="A104" s="2"/>
      <c r="B104" s="2"/>
      <c r="C104" s="2"/>
    </row>
    <row r="105" spans="1:3" ht="12.9" x14ac:dyDescent="0.35">
      <c r="A105" s="2"/>
      <c r="B105" s="2"/>
      <c r="C105" s="2"/>
    </row>
    <row r="106" spans="1:3" ht="12.9" x14ac:dyDescent="0.35">
      <c r="A106" s="2"/>
      <c r="B106" s="2"/>
      <c r="C106" s="2"/>
    </row>
    <row r="107" spans="1:3" ht="12.9" x14ac:dyDescent="0.35">
      <c r="A107" s="2"/>
      <c r="B107" s="2"/>
      <c r="C107" s="2"/>
    </row>
    <row r="108" spans="1:3" ht="12.9" x14ac:dyDescent="0.35">
      <c r="A108" s="2"/>
      <c r="B108" s="2"/>
      <c r="C108" s="2"/>
    </row>
    <row r="109" spans="1:3" ht="12.9" x14ac:dyDescent="0.35">
      <c r="A109" s="2"/>
      <c r="B109" s="2"/>
      <c r="C109" s="2"/>
    </row>
    <row r="110" spans="1:3" ht="12.9" x14ac:dyDescent="0.35">
      <c r="A110" s="2"/>
      <c r="B110" s="2"/>
      <c r="C110" s="2"/>
    </row>
    <row r="111" spans="1:3" ht="12.9" x14ac:dyDescent="0.35">
      <c r="A111" s="2"/>
      <c r="B111" s="2"/>
      <c r="C111" s="2"/>
    </row>
    <row r="112" spans="1:3" ht="12.9" x14ac:dyDescent="0.35">
      <c r="A112" s="2"/>
      <c r="B112" s="2"/>
      <c r="C112" s="2"/>
    </row>
    <row r="113" spans="1:3" ht="12.9" x14ac:dyDescent="0.35">
      <c r="A113" s="2"/>
      <c r="B113" s="2"/>
      <c r="C113" s="2"/>
    </row>
    <row r="114" spans="1:3" ht="12.9" x14ac:dyDescent="0.35">
      <c r="A114" s="2"/>
      <c r="B114" s="2"/>
      <c r="C114" s="2"/>
    </row>
    <row r="115" spans="1:3" ht="12.9" x14ac:dyDescent="0.35">
      <c r="A115" s="2"/>
      <c r="B115" s="2"/>
      <c r="C115" s="2"/>
    </row>
    <row r="116" spans="1:3" ht="12.9" x14ac:dyDescent="0.35">
      <c r="A116" s="2"/>
      <c r="B116" s="2"/>
      <c r="C116" s="2"/>
    </row>
    <row r="117" spans="1:3" ht="12.9" x14ac:dyDescent="0.35">
      <c r="A117" s="2"/>
      <c r="B117" s="2"/>
      <c r="C117" s="2"/>
    </row>
    <row r="118" spans="1:3" ht="12.9" x14ac:dyDescent="0.35">
      <c r="A118" s="2"/>
      <c r="B118" s="2"/>
      <c r="C118" s="2"/>
    </row>
    <row r="119" spans="1:3" ht="12.9" x14ac:dyDescent="0.35">
      <c r="A119" s="2"/>
      <c r="B119" s="2"/>
      <c r="C119" s="2"/>
    </row>
    <row r="120" spans="1:3" ht="12.9" x14ac:dyDescent="0.35">
      <c r="A120" s="2"/>
      <c r="B120" s="2"/>
      <c r="C120" s="2"/>
    </row>
    <row r="121" spans="1:3" ht="12.9" x14ac:dyDescent="0.35">
      <c r="A121" s="2"/>
      <c r="B121" s="2"/>
      <c r="C121" s="2"/>
    </row>
    <row r="122" spans="1:3" ht="12.9" x14ac:dyDescent="0.35">
      <c r="A122" s="2"/>
      <c r="B122" s="2"/>
      <c r="C122" s="2"/>
    </row>
    <row r="123" spans="1:3" ht="12.9" x14ac:dyDescent="0.35">
      <c r="A123" s="2"/>
      <c r="B123" s="2"/>
      <c r="C123" s="2"/>
    </row>
    <row r="124" spans="1:3" ht="12.9" x14ac:dyDescent="0.35">
      <c r="A124" s="2"/>
      <c r="B124" s="2"/>
      <c r="C124" s="2"/>
    </row>
    <row r="125" spans="1:3" ht="12.9" x14ac:dyDescent="0.35">
      <c r="A125" s="2"/>
      <c r="B125" s="2"/>
      <c r="C125" s="2"/>
    </row>
    <row r="126" spans="1:3" ht="12.9" x14ac:dyDescent="0.35">
      <c r="A126" s="2"/>
      <c r="B126" s="2"/>
      <c r="C126" s="2"/>
    </row>
    <row r="127" spans="1:3" ht="12.9" x14ac:dyDescent="0.35">
      <c r="A127" s="2"/>
      <c r="B127" s="2"/>
      <c r="C127" s="2"/>
    </row>
    <row r="128" spans="1:3" ht="12.9" x14ac:dyDescent="0.35">
      <c r="A128" s="2"/>
      <c r="B128" s="2"/>
      <c r="C128" s="2"/>
    </row>
    <row r="129" spans="1:3" ht="12.9" x14ac:dyDescent="0.35">
      <c r="A129" s="2"/>
      <c r="B129" s="2"/>
      <c r="C129" s="2"/>
    </row>
    <row r="130" spans="1:3" ht="12.9" x14ac:dyDescent="0.35">
      <c r="A130" s="2"/>
      <c r="B130" s="2"/>
      <c r="C130" s="2"/>
    </row>
    <row r="131" spans="1:3" ht="12.9" x14ac:dyDescent="0.35">
      <c r="A131" s="2"/>
      <c r="B131" s="2"/>
      <c r="C131" s="2"/>
    </row>
    <row r="132" spans="1:3" ht="12.9" x14ac:dyDescent="0.35">
      <c r="A132" s="2"/>
      <c r="B132" s="2"/>
      <c r="C132" s="2"/>
    </row>
    <row r="133" spans="1:3" ht="12.9" x14ac:dyDescent="0.35">
      <c r="A133" s="2"/>
      <c r="B133" s="2"/>
      <c r="C133" s="2"/>
    </row>
    <row r="134" spans="1:3" ht="12.9" x14ac:dyDescent="0.35">
      <c r="A134" s="2"/>
      <c r="B134" s="2"/>
      <c r="C134" s="2"/>
    </row>
    <row r="135" spans="1:3" ht="12.9" x14ac:dyDescent="0.35">
      <c r="A135" s="2"/>
      <c r="B135" s="2"/>
      <c r="C135" s="2"/>
    </row>
    <row r="136" spans="1:3" ht="12.9" x14ac:dyDescent="0.35">
      <c r="A136" s="2"/>
      <c r="B136" s="2"/>
      <c r="C136" s="2"/>
    </row>
    <row r="137" spans="1:3" ht="12.9" x14ac:dyDescent="0.35">
      <c r="A137" s="2"/>
      <c r="B137" s="2"/>
      <c r="C137" s="2"/>
    </row>
    <row r="138" spans="1:3" ht="12.9" x14ac:dyDescent="0.35">
      <c r="A138" s="2"/>
      <c r="B138" s="2"/>
      <c r="C138" s="2"/>
    </row>
    <row r="139" spans="1:3" ht="12.9" x14ac:dyDescent="0.35">
      <c r="A139" s="2"/>
      <c r="B139" s="2"/>
      <c r="C139" s="2"/>
    </row>
    <row r="140" spans="1:3" ht="12.9" x14ac:dyDescent="0.35">
      <c r="A140" s="2"/>
      <c r="B140" s="2"/>
      <c r="C140" s="2"/>
    </row>
    <row r="141" spans="1:3" ht="12.9" x14ac:dyDescent="0.35">
      <c r="A141" s="2"/>
      <c r="B141" s="2"/>
      <c r="C141" s="2"/>
    </row>
    <row r="142" spans="1:3" ht="12.9" x14ac:dyDescent="0.35">
      <c r="A142" s="2"/>
      <c r="B142" s="2"/>
      <c r="C142" s="2"/>
    </row>
    <row r="143" spans="1:3" ht="12.9" x14ac:dyDescent="0.35">
      <c r="A143" s="2"/>
      <c r="B143" s="2"/>
      <c r="C143" s="2"/>
    </row>
    <row r="144" spans="1:3" ht="12.9" x14ac:dyDescent="0.35">
      <c r="A144" s="2"/>
      <c r="B144" s="2"/>
      <c r="C144" s="2"/>
    </row>
    <row r="145" spans="1:3" ht="12.9" x14ac:dyDescent="0.35">
      <c r="A145" s="2"/>
      <c r="B145" s="2"/>
      <c r="C145" s="2"/>
    </row>
    <row r="146" spans="1:3" ht="12.9" x14ac:dyDescent="0.35">
      <c r="A146" s="2"/>
      <c r="B146" s="2"/>
      <c r="C146" s="2"/>
    </row>
    <row r="147" spans="1:3" ht="12.9" x14ac:dyDescent="0.35">
      <c r="A147" s="2"/>
      <c r="B147" s="2"/>
      <c r="C147" s="2"/>
    </row>
    <row r="148" spans="1:3" ht="12.9" x14ac:dyDescent="0.35">
      <c r="A148" s="2"/>
      <c r="B148" s="2"/>
      <c r="C148" s="2"/>
    </row>
    <row r="149" spans="1:3" ht="12.9" x14ac:dyDescent="0.35">
      <c r="A149" s="2"/>
      <c r="B149" s="2"/>
      <c r="C149" s="2"/>
    </row>
    <row r="150" spans="1:3" ht="12.9" x14ac:dyDescent="0.35">
      <c r="A150" s="2"/>
      <c r="B150" s="2"/>
      <c r="C150" s="2"/>
    </row>
    <row r="151" spans="1:3" ht="12.9" x14ac:dyDescent="0.35">
      <c r="A151" s="2"/>
      <c r="B151" s="2"/>
      <c r="C151" s="2"/>
    </row>
    <row r="152" spans="1:3" ht="12.9" x14ac:dyDescent="0.35">
      <c r="A152" s="2"/>
      <c r="B152" s="2"/>
      <c r="C152" s="2"/>
    </row>
    <row r="153" spans="1:3" ht="12.9" x14ac:dyDescent="0.35">
      <c r="A153" s="2"/>
      <c r="B153" s="2"/>
      <c r="C153" s="2"/>
    </row>
    <row r="154" spans="1:3" ht="12.9" x14ac:dyDescent="0.35">
      <c r="A154" s="2"/>
      <c r="B154" s="2"/>
      <c r="C154" s="2"/>
    </row>
    <row r="155" spans="1:3" ht="12.9" x14ac:dyDescent="0.35">
      <c r="A155" s="2"/>
      <c r="B155" s="2"/>
      <c r="C155" s="2"/>
    </row>
    <row r="156" spans="1:3" ht="12.9" x14ac:dyDescent="0.35">
      <c r="A156" s="2"/>
      <c r="B156" s="2"/>
      <c r="C156" s="2"/>
    </row>
    <row r="157" spans="1:3" ht="12.9" x14ac:dyDescent="0.35">
      <c r="A157" s="2"/>
      <c r="B157" s="2"/>
      <c r="C157" s="2"/>
    </row>
    <row r="158" spans="1:3" ht="12.9" x14ac:dyDescent="0.35">
      <c r="A158" s="2"/>
      <c r="B158" s="2"/>
      <c r="C158" s="2"/>
    </row>
    <row r="159" spans="1:3" ht="12.9" x14ac:dyDescent="0.35">
      <c r="A159" s="2"/>
      <c r="B159" s="2"/>
      <c r="C159" s="2"/>
    </row>
    <row r="160" spans="1:3" ht="12.9" x14ac:dyDescent="0.35">
      <c r="A160" s="2"/>
      <c r="B160" s="2"/>
      <c r="C160" s="2"/>
    </row>
    <row r="161" spans="1:3" ht="12.9" x14ac:dyDescent="0.35">
      <c r="A161" s="2"/>
      <c r="B161" s="2"/>
      <c r="C161" s="2"/>
    </row>
    <row r="162" spans="1:3" ht="12.9" x14ac:dyDescent="0.35">
      <c r="A162" s="2"/>
      <c r="B162" s="2"/>
      <c r="C162" s="2"/>
    </row>
    <row r="163" spans="1:3" ht="12.9" x14ac:dyDescent="0.35">
      <c r="A163" s="2"/>
      <c r="B163" s="2"/>
      <c r="C163" s="2"/>
    </row>
    <row r="164" spans="1:3" ht="12.9" x14ac:dyDescent="0.35">
      <c r="A164" s="2"/>
      <c r="B164" s="2"/>
      <c r="C164" s="2"/>
    </row>
    <row r="165" spans="1:3" ht="12.9" x14ac:dyDescent="0.35">
      <c r="A165" s="2"/>
      <c r="B165" s="2"/>
      <c r="C165" s="2"/>
    </row>
    <row r="166" spans="1:3" ht="12.9" x14ac:dyDescent="0.35">
      <c r="A166" s="2"/>
      <c r="B166" s="2"/>
      <c r="C166" s="2"/>
    </row>
    <row r="167" spans="1:3" ht="12.9" x14ac:dyDescent="0.35">
      <c r="A167" s="2"/>
      <c r="B167" s="2"/>
      <c r="C167" s="2"/>
    </row>
    <row r="168" spans="1:3" ht="12.9" x14ac:dyDescent="0.35">
      <c r="A168" s="2"/>
      <c r="B168" s="2"/>
      <c r="C168" s="2"/>
    </row>
    <row r="169" spans="1:3" ht="12.9" x14ac:dyDescent="0.35">
      <c r="A169" s="2"/>
      <c r="B169" s="2"/>
      <c r="C169" s="2"/>
    </row>
    <row r="170" spans="1:3" ht="12.9" x14ac:dyDescent="0.35">
      <c r="A170" s="2"/>
      <c r="B170" s="2"/>
      <c r="C170" s="2"/>
    </row>
    <row r="171" spans="1:3" ht="12.9" x14ac:dyDescent="0.35">
      <c r="A171" s="2"/>
      <c r="B171" s="2"/>
      <c r="C171" s="2"/>
    </row>
    <row r="172" spans="1:3" ht="12.9" x14ac:dyDescent="0.35">
      <c r="A172" s="2"/>
      <c r="B172" s="2"/>
      <c r="C172" s="2"/>
    </row>
    <row r="173" spans="1:3" ht="12.9" x14ac:dyDescent="0.35">
      <c r="A173" s="2"/>
      <c r="B173" s="2"/>
      <c r="C173" s="2"/>
    </row>
    <row r="174" spans="1:3" ht="12.9" x14ac:dyDescent="0.35">
      <c r="A174" s="2"/>
      <c r="B174" s="2"/>
      <c r="C174" s="2"/>
    </row>
    <row r="175" spans="1:3" ht="12.9" x14ac:dyDescent="0.35">
      <c r="A175" s="2"/>
      <c r="B175" s="2"/>
      <c r="C175" s="2"/>
    </row>
    <row r="176" spans="1:3" ht="12.9" x14ac:dyDescent="0.35">
      <c r="A176" s="2"/>
      <c r="B176" s="2"/>
      <c r="C176" s="2"/>
    </row>
    <row r="177" spans="1:3" ht="12.9" x14ac:dyDescent="0.35">
      <c r="A177" s="2"/>
      <c r="B177" s="2"/>
      <c r="C177" s="2"/>
    </row>
    <row r="178" spans="1:3" ht="12.9" x14ac:dyDescent="0.35">
      <c r="A178" s="2"/>
      <c r="B178" s="2"/>
      <c r="C178" s="2"/>
    </row>
    <row r="179" spans="1:3" ht="12.9" x14ac:dyDescent="0.35">
      <c r="A179" s="2"/>
      <c r="B179" s="2"/>
      <c r="C179" s="2"/>
    </row>
    <row r="180" spans="1:3" ht="12.9" x14ac:dyDescent="0.35">
      <c r="A180" s="2"/>
      <c r="B180" s="2"/>
      <c r="C180" s="2"/>
    </row>
    <row r="181" spans="1:3" ht="12.9" x14ac:dyDescent="0.35">
      <c r="A181" s="2"/>
      <c r="B181" s="2"/>
      <c r="C181" s="2"/>
    </row>
    <row r="182" spans="1:3" ht="12.9" x14ac:dyDescent="0.35">
      <c r="A182" s="2"/>
      <c r="B182" s="2"/>
      <c r="C182" s="2"/>
    </row>
    <row r="183" spans="1:3" ht="12.9" x14ac:dyDescent="0.35">
      <c r="A183" s="2"/>
      <c r="B183" s="2"/>
      <c r="C183" s="2"/>
    </row>
    <row r="184" spans="1:3" ht="12.9" x14ac:dyDescent="0.35">
      <c r="A184" s="2"/>
      <c r="B184" s="2"/>
      <c r="C184" s="2"/>
    </row>
    <row r="185" spans="1:3" ht="12.9" x14ac:dyDescent="0.35">
      <c r="A185" s="2"/>
      <c r="B185" s="2"/>
      <c r="C185" s="2"/>
    </row>
    <row r="186" spans="1:3" ht="12.9" x14ac:dyDescent="0.35">
      <c r="A186" s="2"/>
      <c r="B186" s="2"/>
      <c r="C186" s="2"/>
    </row>
    <row r="187" spans="1:3" ht="12.9" x14ac:dyDescent="0.35">
      <c r="A187" s="2"/>
      <c r="B187" s="2"/>
      <c r="C187" s="2"/>
    </row>
    <row r="188" spans="1:3" ht="12.9" x14ac:dyDescent="0.35">
      <c r="A188" s="2"/>
      <c r="B188" s="2"/>
      <c r="C188" s="2"/>
    </row>
    <row r="189" spans="1:3" ht="12.9" x14ac:dyDescent="0.35">
      <c r="A189" s="2"/>
      <c r="B189" s="2"/>
      <c r="C189" s="2"/>
    </row>
    <row r="190" spans="1:3" ht="12.9" x14ac:dyDescent="0.35">
      <c r="A190" s="2"/>
      <c r="B190" s="2"/>
      <c r="C190" s="2"/>
    </row>
    <row r="191" spans="1:3" ht="12.9" x14ac:dyDescent="0.35">
      <c r="A191" s="2"/>
      <c r="B191" s="2"/>
      <c r="C191" s="2"/>
    </row>
    <row r="192" spans="1:3" ht="12.9" x14ac:dyDescent="0.35">
      <c r="A192" s="2"/>
      <c r="B192" s="2"/>
      <c r="C192" s="2"/>
    </row>
    <row r="193" spans="1:3" ht="12.9" x14ac:dyDescent="0.35">
      <c r="A193" s="2"/>
      <c r="B193" s="2"/>
      <c r="C193" s="2"/>
    </row>
    <row r="194" spans="1:3" ht="12.9" x14ac:dyDescent="0.35">
      <c r="A194" s="2"/>
      <c r="B194" s="2"/>
      <c r="C194" s="2"/>
    </row>
    <row r="195" spans="1:3" ht="12.9" x14ac:dyDescent="0.35">
      <c r="A195" s="2"/>
      <c r="B195" s="2"/>
      <c r="C195" s="2"/>
    </row>
    <row r="196" spans="1:3" ht="12.9" x14ac:dyDescent="0.35">
      <c r="A196" s="2"/>
      <c r="B196" s="2"/>
      <c r="C196" s="2"/>
    </row>
    <row r="197" spans="1:3" ht="12.9" x14ac:dyDescent="0.35">
      <c r="A197" s="2"/>
      <c r="B197" s="2"/>
      <c r="C197" s="2"/>
    </row>
    <row r="198" spans="1:3" ht="12.9" x14ac:dyDescent="0.35">
      <c r="A198" s="2"/>
      <c r="B198" s="2"/>
      <c r="C198" s="2"/>
    </row>
    <row r="199" spans="1:3" ht="12.9" x14ac:dyDescent="0.35">
      <c r="A199" s="2"/>
      <c r="B199" s="2"/>
      <c r="C199" s="2"/>
    </row>
    <row r="200" spans="1:3" ht="12.9" x14ac:dyDescent="0.35">
      <c r="A200" s="2"/>
      <c r="B200" s="2"/>
      <c r="C200" s="2"/>
    </row>
    <row r="201" spans="1:3" ht="12.9" x14ac:dyDescent="0.35">
      <c r="A201" s="2"/>
      <c r="B201" s="2"/>
      <c r="C201" s="2"/>
    </row>
    <row r="202" spans="1:3" ht="12.9" x14ac:dyDescent="0.35">
      <c r="A202" s="2"/>
      <c r="B202" s="2"/>
      <c r="C202" s="2"/>
    </row>
    <row r="203" spans="1:3" ht="12.9" x14ac:dyDescent="0.35">
      <c r="A203" s="2"/>
      <c r="B203" s="2"/>
      <c r="C203" s="2"/>
    </row>
    <row r="204" spans="1:3" ht="12.9" x14ac:dyDescent="0.35">
      <c r="A204" s="2"/>
      <c r="B204" s="2"/>
      <c r="C204" s="2"/>
    </row>
    <row r="205" spans="1:3" ht="12.9" x14ac:dyDescent="0.35">
      <c r="A205" s="2"/>
      <c r="B205" s="2"/>
      <c r="C205" s="2"/>
    </row>
    <row r="206" spans="1:3" ht="12.9" x14ac:dyDescent="0.35">
      <c r="A206" s="2"/>
      <c r="B206" s="2"/>
      <c r="C206" s="2"/>
    </row>
    <row r="207" spans="1:3" ht="12.9" x14ac:dyDescent="0.35">
      <c r="A207" s="2"/>
      <c r="B207" s="2"/>
      <c r="C207" s="2"/>
    </row>
    <row r="208" spans="1:3" ht="12.9" x14ac:dyDescent="0.35">
      <c r="A208" s="2"/>
      <c r="B208" s="2"/>
      <c r="C208" s="2"/>
    </row>
    <row r="209" spans="1:3" ht="12.9" x14ac:dyDescent="0.35">
      <c r="A209" s="2"/>
      <c r="B209" s="2"/>
      <c r="C209" s="2"/>
    </row>
    <row r="210" spans="1:3" ht="12.9" x14ac:dyDescent="0.35">
      <c r="A210" s="2"/>
      <c r="B210" s="2"/>
      <c r="C210" s="2"/>
    </row>
    <row r="211" spans="1:3" ht="12.9" x14ac:dyDescent="0.35">
      <c r="A211" s="2"/>
      <c r="B211" s="2"/>
      <c r="C211" s="2"/>
    </row>
    <row r="212" spans="1:3" ht="12.9" x14ac:dyDescent="0.35">
      <c r="A212" s="2"/>
      <c r="B212" s="2"/>
      <c r="C212" s="2"/>
    </row>
    <row r="213" spans="1:3" ht="12.9" x14ac:dyDescent="0.35">
      <c r="A213" s="2"/>
      <c r="B213" s="2"/>
      <c r="C213" s="2"/>
    </row>
    <row r="214" spans="1:3" ht="12.9" x14ac:dyDescent="0.35">
      <c r="A214" s="2"/>
      <c r="B214" s="2"/>
      <c r="C214" s="2"/>
    </row>
    <row r="215" spans="1:3" ht="12.9" x14ac:dyDescent="0.35">
      <c r="A215" s="2"/>
      <c r="B215" s="2"/>
      <c r="C215" s="2"/>
    </row>
    <row r="216" spans="1:3" ht="12.9" x14ac:dyDescent="0.35">
      <c r="A216" s="2"/>
      <c r="B216" s="2"/>
      <c r="C216" s="2"/>
    </row>
    <row r="217" spans="1:3" ht="12.9" x14ac:dyDescent="0.35">
      <c r="A217" s="2"/>
      <c r="B217" s="2"/>
      <c r="C217" s="2"/>
    </row>
    <row r="218" spans="1:3" ht="12.9" x14ac:dyDescent="0.35">
      <c r="A218" s="2"/>
      <c r="B218" s="2"/>
      <c r="C218" s="2"/>
    </row>
    <row r="219" spans="1:3" ht="12.9" x14ac:dyDescent="0.35">
      <c r="A219" s="2"/>
      <c r="B219" s="2"/>
      <c r="C219" s="2"/>
    </row>
    <row r="220" spans="1:3" ht="12.9" x14ac:dyDescent="0.35">
      <c r="A220" s="2"/>
      <c r="B220" s="2"/>
      <c r="C220" s="2"/>
    </row>
    <row r="221" spans="1:3" ht="12.9" x14ac:dyDescent="0.35">
      <c r="A221" s="2"/>
      <c r="B221" s="2"/>
      <c r="C221" s="2"/>
    </row>
    <row r="222" spans="1:3" ht="12.9" x14ac:dyDescent="0.35">
      <c r="A222" s="2"/>
      <c r="B222" s="2"/>
      <c r="C222" s="2"/>
    </row>
    <row r="223" spans="1:3" ht="12.9" x14ac:dyDescent="0.35">
      <c r="A223" s="2"/>
      <c r="B223" s="2"/>
      <c r="C223" s="2"/>
    </row>
    <row r="224" spans="1:3" ht="12.9" x14ac:dyDescent="0.35">
      <c r="A224" s="2"/>
      <c r="B224" s="2"/>
      <c r="C224" s="2"/>
    </row>
    <row r="225" spans="1:3" ht="12.9" x14ac:dyDescent="0.35">
      <c r="A225" s="2"/>
      <c r="B225" s="2"/>
      <c r="C225" s="2"/>
    </row>
    <row r="226" spans="1:3" ht="12.9" x14ac:dyDescent="0.35">
      <c r="A226" s="2"/>
      <c r="B226" s="2"/>
      <c r="C226" s="2"/>
    </row>
    <row r="227" spans="1:3" ht="12.9" x14ac:dyDescent="0.35">
      <c r="A227" s="2"/>
      <c r="B227" s="2"/>
      <c r="C227" s="2"/>
    </row>
    <row r="228" spans="1:3" ht="12.9" x14ac:dyDescent="0.35">
      <c r="A228" s="2"/>
      <c r="B228" s="2"/>
      <c r="C228" s="2"/>
    </row>
    <row r="229" spans="1:3" ht="12.9" x14ac:dyDescent="0.35">
      <c r="A229" s="2"/>
      <c r="B229" s="2"/>
      <c r="C229" s="2"/>
    </row>
    <row r="230" spans="1:3" ht="12.9" x14ac:dyDescent="0.35">
      <c r="A230" s="2"/>
      <c r="B230" s="2"/>
      <c r="C230" s="2"/>
    </row>
    <row r="231" spans="1:3" ht="12.9" x14ac:dyDescent="0.35">
      <c r="A231" s="2"/>
      <c r="B231" s="2"/>
      <c r="C231" s="2"/>
    </row>
    <row r="232" spans="1:3" ht="12.9" x14ac:dyDescent="0.35">
      <c r="A232" s="2"/>
      <c r="B232" s="2"/>
      <c r="C232" s="2"/>
    </row>
    <row r="233" spans="1:3" ht="12.9" x14ac:dyDescent="0.35">
      <c r="A233" s="2"/>
      <c r="B233" s="2"/>
      <c r="C233" s="2"/>
    </row>
    <row r="234" spans="1:3" ht="12.9" x14ac:dyDescent="0.35">
      <c r="A234" s="2"/>
      <c r="B234" s="2"/>
      <c r="C234" s="2"/>
    </row>
    <row r="235" spans="1:3" ht="12.9" x14ac:dyDescent="0.35">
      <c r="A235" s="2"/>
      <c r="B235" s="2"/>
      <c r="C235" s="2"/>
    </row>
    <row r="236" spans="1:3" ht="12.9" x14ac:dyDescent="0.35">
      <c r="A236" s="2"/>
      <c r="B236" s="2"/>
      <c r="C236" s="2"/>
    </row>
    <row r="237" spans="1:3" ht="12.9" x14ac:dyDescent="0.35">
      <c r="A237" s="2"/>
      <c r="B237" s="2"/>
      <c r="C237" s="2"/>
    </row>
    <row r="238" spans="1:3" ht="12.9" x14ac:dyDescent="0.35">
      <c r="A238" s="2"/>
      <c r="B238" s="2"/>
      <c r="C238" s="2"/>
    </row>
    <row r="239" spans="1:3" ht="12.9" x14ac:dyDescent="0.35">
      <c r="A239" s="2"/>
      <c r="B239" s="2"/>
      <c r="C239" s="2"/>
    </row>
    <row r="240" spans="1:3" ht="12.9" x14ac:dyDescent="0.35">
      <c r="A240" s="2"/>
      <c r="B240" s="2"/>
      <c r="C240" s="2"/>
    </row>
    <row r="241" spans="1:3" ht="12.9" x14ac:dyDescent="0.35">
      <c r="A241" s="2"/>
      <c r="B241" s="2"/>
      <c r="C241" s="2"/>
    </row>
    <row r="242" spans="1:3" ht="12.9" x14ac:dyDescent="0.35">
      <c r="A242" s="2"/>
      <c r="B242" s="2"/>
      <c r="C242" s="2"/>
    </row>
    <row r="243" spans="1:3" ht="12.9" x14ac:dyDescent="0.35">
      <c r="A243" s="2"/>
      <c r="B243" s="2"/>
      <c r="C243" s="2"/>
    </row>
    <row r="244" spans="1:3" ht="12.9" x14ac:dyDescent="0.35">
      <c r="A244" s="2"/>
      <c r="B244" s="2"/>
      <c r="C244" s="2"/>
    </row>
    <row r="245" spans="1:3" ht="12.9" x14ac:dyDescent="0.35">
      <c r="A245" s="2"/>
      <c r="B245" s="2"/>
      <c r="C245" s="2"/>
    </row>
    <row r="246" spans="1:3" ht="12.9" x14ac:dyDescent="0.35">
      <c r="A246" s="2"/>
      <c r="B246" s="2"/>
      <c r="C246" s="2"/>
    </row>
    <row r="247" spans="1:3" ht="12.9" x14ac:dyDescent="0.35">
      <c r="A247" s="2"/>
      <c r="B247" s="2"/>
      <c r="C247" s="2"/>
    </row>
    <row r="248" spans="1:3" ht="12.9" x14ac:dyDescent="0.35">
      <c r="A248" s="2"/>
      <c r="B248" s="2"/>
      <c r="C248" s="2"/>
    </row>
    <row r="249" spans="1:3" ht="12.9" x14ac:dyDescent="0.35">
      <c r="A249" s="2"/>
      <c r="B249" s="2"/>
      <c r="C249" s="2"/>
    </row>
    <row r="250" spans="1:3" ht="12.9" x14ac:dyDescent="0.35">
      <c r="A250" s="2"/>
      <c r="B250" s="2"/>
      <c r="C250" s="2"/>
    </row>
    <row r="251" spans="1:3" ht="12.9" x14ac:dyDescent="0.35">
      <c r="A251" s="2"/>
      <c r="B251" s="2"/>
      <c r="C251" s="2"/>
    </row>
    <row r="252" spans="1:3" ht="12.9" x14ac:dyDescent="0.35">
      <c r="A252" s="2"/>
      <c r="B252" s="2"/>
      <c r="C252" s="2"/>
    </row>
    <row r="253" spans="1:3" ht="12.9" x14ac:dyDescent="0.35">
      <c r="A253" s="2"/>
      <c r="B253" s="2"/>
      <c r="C253" s="2"/>
    </row>
    <row r="254" spans="1:3" ht="12.9" x14ac:dyDescent="0.35">
      <c r="A254" s="2"/>
      <c r="B254" s="2"/>
      <c r="C254" s="2"/>
    </row>
    <row r="255" spans="1:3" ht="12.9" x14ac:dyDescent="0.35">
      <c r="A255" s="2"/>
      <c r="B255" s="2"/>
      <c r="C255" s="2"/>
    </row>
    <row r="256" spans="1:3" ht="12.9" x14ac:dyDescent="0.35">
      <c r="A256" s="2"/>
      <c r="B256" s="2"/>
      <c r="C256" s="2"/>
    </row>
    <row r="257" spans="1:3" ht="12.9" x14ac:dyDescent="0.35">
      <c r="A257" s="2"/>
      <c r="B257" s="2"/>
      <c r="C257" s="2"/>
    </row>
    <row r="258" spans="1:3" ht="12.9" x14ac:dyDescent="0.35">
      <c r="A258" s="2"/>
      <c r="B258" s="2"/>
      <c r="C258" s="2"/>
    </row>
    <row r="259" spans="1:3" ht="12.9" x14ac:dyDescent="0.35">
      <c r="A259" s="2"/>
      <c r="B259" s="2"/>
      <c r="C259" s="2"/>
    </row>
    <row r="260" spans="1:3" ht="12.9" x14ac:dyDescent="0.35">
      <c r="A260" s="2"/>
      <c r="B260" s="2"/>
      <c r="C260" s="2"/>
    </row>
    <row r="261" spans="1:3" ht="12.9" x14ac:dyDescent="0.35">
      <c r="A261" s="2"/>
      <c r="B261" s="2"/>
      <c r="C261" s="2"/>
    </row>
    <row r="262" spans="1:3" ht="12.9" x14ac:dyDescent="0.35">
      <c r="A262" s="2"/>
      <c r="B262" s="2"/>
      <c r="C262" s="2"/>
    </row>
    <row r="263" spans="1:3" ht="12.9" x14ac:dyDescent="0.35">
      <c r="A263" s="2"/>
      <c r="B263" s="2"/>
      <c r="C263" s="2"/>
    </row>
    <row r="264" spans="1:3" ht="12.9" x14ac:dyDescent="0.35">
      <c r="A264" s="2"/>
      <c r="B264" s="2"/>
      <c r="C264" s="2"/>
    </row>
    <row r="265" spans="1:3" ht="12.9" x14ac:dyDescent="0.35">
      <c r="A265" s="2"/>
      <c r="B265" s="2"/>
      <c r="C265" s="2"/>
    </row>
    <row r="266" spans="1:3" ht="12.9" x14ac:dyDescent="0.35">
      <c r="A266" s="2"/>
      <c r="B266" s="2"/>
      <c r="C266" s="2"/>
    </row>
    <row r="267" spans="1:3" ht="12.9" x14ac:dyDescent="0.35">
      <c r="A267" s="2"/>
      <c r="B267" s="2"/>
      <c r="C267" s="2"/>
    </row>
    <row r="268" spans="1:3" ht="12.9" x14ac:dyDescent="0.35">
      <c r="A268" s="2"/>
      <c r="B268" s="2"/>
      <c r="C268" s="2"/>
    </row>
    <row r="269" spans="1:3" ht="12.9" x14ac:dyDescent="0.35">
      <c r="A269" s="2"/>
      <c r="B269" s="2"/>
      <c r="C269" s="2"/>
    </row>
    <row r="270" spans="1:3" ht="12.9" x14ac:dyDescent="0.35">
      <c r="A270" s="2"/>
      <c r="B270" s="2"/>
      <c r="C270" s="2"/>
    </row>
    <row r="271" spans="1:3" ht="12.9" x14ac:dyDescent="0.35">
      <c r="A271" s="2"/>
      <c r="B271" s="2"/>
      <c r="C271" s="2"/>
    </row>
    <row r="272" spans="1:3" ht="12.9" x14ac:dyDescent="0.35">
      <c r="A272" s="2"/>
      <c r="B272" s="2"/>
      <c r="C272" s="2"/>
    </row>
    <row r="273" spans="1:3" ht="12.9" x14ac:dyDescent="0.35">
      <c r="A273" s="2"/>
      <c r="B273" s="2"/>
      <c r="C273" s="2"/>
    </row>
    <row r="274" spans="1:3" ht="12.9" x14ac:dyDescent="0.35">
      <c r="A274" s="2"/>
      <c r="B274" s="2"/>
      <c r="C274" s="2"/>
    </row>
    <row r="275" spans="1:3" ht="12.9" x14ac:dyDescent="0.35">
      <c r="A275" s="2"/>
      <c r="B275" s="2"/>
      <c r="C275" s="2"/>
    </row>
    <row r="276" spans="1:3" ht="12.9" x14ac:dyDescent="0.35">
      <c r="A276" s="2"/>
      <c r="B276" s="2"/>
      <c r="C276" s="2"/>
    </row>
    <row r="277" spans="1:3" ht="12.9" x14ac:dyDescent="0.35">
      <c r="A277" s="2"/>
      <c r="B277" s="2"/>
      <c r="C277" s="2"/>
    </row>
    <row r="278" spans="1:3" ht="12.9" x14ac:dyDescent="0.35">
      <c r="A278" s="2"/>
      <c r="B278" s="2"/>
      <c r="C278" s="2"/>
    </row>
    <row r="279" spans="1:3" ht="12.9" x14ac:dyDescent="0.35">
      <c r="A279" s="2"/>
      <c r="B279" s="2"/>
      <c r="C279" s="2"/>
    </row>
    <row r="280" spans="1:3" ht="12.9" x14ac:dyDescent="0.35">
      <c r="A280" s="2"/>
      <c r="B280" s="2"/>
      <c r="C280" s="2"/>
    </row>
    <row r="281" spans="1:3" ht="12.9" x14ac:dyDescent="0.35">
      <c r="A281" s="2"/>
      <c r="B281" s="2"/>
      <c r="C281" s="2"/>
    </row>
    <row r="282" spans="1:3" ht="12.9" x14ac:dyDescent="0.35">
      <c r="A282" s="2"/>
      <c r="B282" s="2"/>
      <c r="C282" s="2"/>
    </row>
    <row r="283" spans="1:3" ht="12.9" x14ac:dyDescent="0.35">
      <c r="A283" s="2"/>
      <c r="B283" s="2"/>
      <c r="C283" s="2"/>
    </row>
    <row r="284" spans="1:3" ht="12.9" x14ac:dyDescent="0.35">
      <c r="A284" s="2"/>
      <c r="B284" s="2"/>
      <c r="C284" s="2"/>
    </row>
    <row r="285" spans="1:3" ht="12.9" x14ac:dyDescent="0.35">
      <c r="A285" s="2"/>
      <c r="B285" s="2"/>
      <c r="C285" s="2"/>
    </row>
    <row r="286" spans="1:3" ht="12.9" x14ac:dyDescent="0.35">
      <c r="A286" s="2"/>
      <c r="B286" s="2"/>
      <c r="C286" s="2"/>
    </row>
    <row r="287" spans="1:3" ht="12.9" x14ac:dyDescent="0.35">
      <c r="A287" s="2"/>
      <c r="B287" s="2"/>
      <c r="C287" s="2"/>
    </row>
    <row r="288" spans="1:3" ht="12.9" x14ac:dyDescent="0.35">
      <c r="A288" s="2"/>
      <c r="B288" s="2"/>
      <c r="C288" s="2"/>
    </row>
    <row r="289" spans="1:3" ht="12.9" x14ac:dyDescent="0.35">
      <c r="A289" s="2"/>
      <c r="B289" s="2"/>
      <c r="C289" s="2"/>
    </row>
    <row r="290" spans="1:3" ht="12.9" x14ac:dyDescent="0.35">
      <c r="A290" s="2"/>
      <c r="B290" s="2"/>
      <c r="C290" s="2"/>
    </row>
    <row r="291" spans="1:3" ht="12.9" x14ac:dyDescent="0.35">
      <c r="A291" s="2"/>
      <c r="B291" s="2"/>
      <c r="C291" s="2"/>
    </row>
    <row r="292" spans="1:3" ht="12.9" x14ac:dyDescent="0.35">
      <c r="A292" s="2"/>
      <c r="B292" s="2"/>
      <c r="C292" s="2"/>
    </row>
    <row r="293" spans="1:3" ht="12.9" x14ac:dyDescent="0.35">
      <c r="A293" s="2"/>
      <c r="B293" s="2"/>
      <c r="C293" s="2"/>
    </row>
    <row r="294" spans="1:3" ht="12.9" x14ac:dyDescent="0.35">
      <c r="A294" s="2"/>
      <c r="B294" s="2"/>
      <c r="C294" s="2"/>
    </row>
    <row r="295" spans="1:3" ht="12.9" x14ac:dyDescent="0.35">
      <c r="A295" s="2"/>
      <c r="B295" s="2"/>
      <c r="C295" s="2"/>
    </row>
    <row r="296" spans="1:3" ht="12.9" x14ac:dyDescent="0.35">
      <c r="A296" s="2"/>
      <c r="B296" s="2"/>
      <c r="C296" s="2"/>
    </row>
    <row r="297" spans="1:3" ht="12.9" x14ac:dyDescent="0.35">
      <c r="A297" s="2"/>
      <c r="B297" s="2"/>
      <c r="C297" s="2"/>
    </row>
    <row r="298" spans="1:3" ht="12.9" x14ac:dyDescent="0.35">
      <c r="A298" s="2"/>
      <c r="B298" s="2"/>
      <c r="C298" s="2"/>
    </row>
    <row r="299" spans="1:3" ht="12.9" x14ac:dyDescent="0.35">
      <c r="A299" s="2"/>
      <c r="B299" s="2"/>
      <c r="C299" s="2"/>
    </row>
    <row r="300" spans="1:3" ht="12.9" x14ac:dyDescent="0.35">
      <c r="A300" s="2"/>
      <c r="B300" s="2"/>
      <c r="C300" s="2"/>
    </row>
    <row r="301" spans="1:3" ht="12.9" x14ac:dyDescent="0.35">
      <c r="A301" s="2"/>
      <c r="B301" s="2"/>
      <c r="C301" s="2"/>
    </row>
    <row r="302" spans="1:3" ht="12.9" x14ac:dyDescent="0.35">
      <c r="A302" s="2"/>
      <c r="B302" s="2"/>
      <c r="C302" s="2"/>
    </row>
    <row r="303" spans="1:3" ht="12.9" x14ac:dyDescent="0.35">
      <c r="A303" s="2"/>
      <c r="B303" s="2"/>
      <c r="C303" s="2"/>
    </row>
    <row r="304" spans="1:3" ht="12.9" x14ac:dyDescent="0.35">
      <c r="A304" s="2"/>
      <c r="B304" s="2"/>
      <c r="C304" s="2"/>
    </row>
    <row r="305" spans="1:3" ht="12.9" x14ac:dyDescent="0.35">
      <c r="A305" s="2"/>
      <c r="B305" s="2"/>
      <c r="C305" s="2"/>
    </row>
    <row r="306" spans="1:3" ht="12.9" x14ac:dyDescent="0.35">
      <c r="A306" s="2"/>
      <c r="B306" s="2"/>
      <c r="C306" s="2"/>
    </row>
    <row r="307" spans="1:3" ht="12.9" x14ac:dyDescent="0.35">
      <c r="A307" s="2"/>
      <c r="B307" s="2"/>
      <c r="C307" s="2"/>
    </row>
    <row r="308" spans="1:3" ht="12.9" x14ac:dyDescent="0.35">
      <c r="A308" s="2"/>
      <c r="B308" s="2"/>
      <c r="C308" s="2"/>
    </row>
    <row r="309" spans="1:3" ht="12.9" x14ac:dyDescent="0.35">
      <c r="A309" s="2"/>
      <c r="B309" s="2"/>
      <c r="C309" s="2"/>
    </row>
    <row r="310" spans="1:3" ht="12.9" x14ac:dyDescent="0.35">
      <c r="A310" s="2"/>
      <c r="B310" s="2"/>
      <c r="C310" s="2"/>
    </row>
    <row r="311" spans="1:3" ht="12.9" x14ac:dyDescent="0.35">
      <c r="A311" s="2"/>
      <c r="B311" s="2"/>
      <c r="C311" s="2"/>
    </row>
    <row r="312" spans="1:3" ht="12.9" x14ac:dyDescent="0.35">
      <c r="A312" s="2"/>
      <c r="B312" s="2"/>
      <c r="C312" s="2"/>
    </row>
    <row r="313" spans="1:3" ht="12.9" x14ac:dyDescent="0.35">
      <c r="A313" s="2"/>
      <c r="B313" s="2"/>
      <c r="C313" s="2"/>
    </row>
    <row r="314" spans="1:3" ht="12.9" x14ac:dyDescent="0.35">
      <c r="A314" s="2"/>
      <c r="B314" s="2"/>
      <c r="C314" s="2"/>
    </row>
    <row r="315" spans="1:3" ht="12.9" x14ac:dyDescent="0.35">
      <c r="A315" s="2"/>
      <c r="B315" s="2"/>
      <c r="C315" s="2"/>
    </row>
    <row r="316" spans="1:3" ht="12.9" x14ac:dyDescent="0.35">
      <c r="A316" s="2"/>
      <c r="B316" s="2"/>
      <c r="C316" s="2"/>
    </row>
    <row r="317" spans="1:3" ht="12.9" x14ac:dyDescent="0.35">
      <c r="A317" s="2"/>
      <c r="B317" s="2"/>
      <c r="C317" s="2"/>
    </row>
    <row r="318" spans="1:3" ht="12.9" x14ac:dyDescent="0.35">
      <c r="A318" s="2"/>
      <c r="B318" s="2"/>
      <c r="C318" s="2"/>
    </row>
    <row r="319" spans="1:3" ht="12.9" x14ac:dyDescent="0.35">
      <c r="A319" s="2"/>
      <c r="B319" s="2"/>
      <c r="C319" s="2"/>
    </row>
    <row r="320" spans="1:3" ht="12.9" x14ac:dyDescent="0.35">
      <c r="A320" s="2"/>
      <c r="B320" s="2"/>
      <c r="C320" s="2"/>
    </row>
    <row r="321" spans="1:3" ht="12.9" x14ac:dyDescent="0.35">
      <c r="A321" s="2"/>
      <c r="B321" s="2"/>
      <c r="C321" s="2"/>
    </row>
    <row r="322" spans="1:3" ht="12.9" x14ac:dyDescent="0.35">
      <c r="A322" s="2"/>
      <c r="B322" s="2"/>
      <c r="C322" s="2"/>
    </row>
    <row r="323" spans="1:3" ht="12.9" x14ac:dyDescent="0.35">
      <c r="A323" s="2"/>
      <c r="B323" s="2"/>
      <c r="C323" s="2"/>
    </row>
    <row r="324" spans="1:3" ht="12.9" x14ac:dyDescent="0.35">
      <c r="A324" s="2"/>
      <c r="B324" s="2"/>
      <c r="C324" s="2"/>
    </row>
    <row r="325" spans="1:3" ht="12.9" x14ac:dyDescent="0.35">
      <c r="A325" s="2"/>
      <c r="B325" s="2"/>
      <c r="C325" s="2"/>
    </row>
    <row r="326" spans="1:3" ht="12.9" x14ac:dyDescent="0.35">
      <c r="A326" s="2"/>
      <c r="B326" s="2"/>
      <c r="C326" s="2"/>
    </row>
    <row r="327" spans="1:3" ht="12.9" x14ac:dyDescent="0.35">
      <c r="A327" s="2"/>
      <c r="B327" s="2"/>
      <c r="C327" s="2"/>
    </row>
    <row r="328" spans="1:3" ht="12.9" x14ac:dyDescent="0.35">
      <c r="A328" s="2"/>
      <c r="B328" s="2"/>
      <c r="C328" s="2"/>
    </row>
    <row r="329" spans="1:3" ht="12.9" x14ac:dyDescent="0.35">
      <c r="A329" s="2"/>
      <c r="B329" s="2"/>
      <c r="C329" s="2"/>
    </row>
    <row r="330" spans="1:3" ht="12.9" x14ac:dyDescent="0.35">
      <c r="A330" s="2"/>
      <c r="B330" s="2"/>
      <c r="C330" s="2"/>
    </row>
    <row r="331" spans="1:3" ht="12.9" x14ac:dyDescent="0.35">
      <c r="A331" s="2"/>
      <c r="B331" s="2"/>
      <c r="C331" s="2"/>
    </row>
    <row r="332" spans="1:3" ht="12.9" x14ac:dyDescent="0.35">
      <c r="A332" s="2"/>
      <c r="B332" s="2"/>
      <c r="C332" s="2"/>
    </row>
    <row r="333" spans="1:3" ht="12.9" x14ac:dyDescent="0.35">
      <c r="A333" s="2"/>
      <c r="B333" s="2"/>
      <c r="C333" s="2"/>
    </row>
    <row r="334" spans="1:3" ht="12.9" x14ac:dyDescent="0.35">
      <c r="A334" s="2"/>
      <c r="B334" s="2"/>
      <c r="C334" s="2"/>
    </row>
    <row r="335" spans="1:3" ht="12.9" x14ac:dyDescent="0.35">
      <c r="A335" s="2"/>
      <c r="B335" s="2"/>
      <c r="C335" s="2"/>
    </row>
    <row r="336" spans="1:3" ht="12.9" x14ac:dyDescent="0.35">
      <c r="A336" s="2"/>
      <c r="B336" s="2"/>
      <c r="C336" s="2"/>
    </row>
    <row r="337" spans="1:3" ht="12.9" x14ac:dyDescent="0.35">
      <c r="A337" s="2"/>
      <c r="B337" s="2"/>
      <c r="C337" s="2"/>
    </row>
    <row r="338" spans="1:3" ht="12.9" x14ac:dyDescent="0.35">
      <c r="A338" s="2"/>
      <c r="B338" s="2"/>
      <c r="C338" s="2"/>
    </row>
    <row r="339" spans="1:3" ht="12.9" x14ac:dyDescent="0.35">
      <c r="A339" s="2"/>
      <c r="B339" s="2"/>
      <c r="C339" s="2"/>
    </row>
    <row r="340" spans="1:3" ht="12.9" x14ac:dyDescent="0.35">
      <c r="A340" s="2"/>
      <c r="B340" s="2"/>
      <c r="C340" s="2"/>
    </row>
    <row r="341" spans="1:3" ht="12.9" x14ac:dyDescent="0.35">
      <c r="A341" s="2"/>
      <c r="B341" s="2"/>
      <c r="C341" s="2"/>
    </row>
    <row r="342" spans="1:3" ht="12.9" x14ac:dyDescent="0.35">
      <c r="A342" s="2"/>
      <c r="B342" s="2"/>
      <c r="C342" s="2"/>
    </row>
    <row r="343" spans="1:3" ht="12.9" x14ac:dyDescent="0.35">
      <c r="A343" s="2"/>
      <c r="B343" s="2"/>
      <c r="C343" s="2"/>
    </row>
    <row r="344" spans="1:3" ht="12.9" x14ac:dyDescent="0.35">
      <c r="A344" s="2"/>
      <c r="B344" s="2"/>
      <c r="C344" s="2"/>
    </row>
    <row r="345" spans="1:3" ht="12.9" x14ac:dyDescent="0.35">
      <c r="A345" s="2"/>
      <c r="B345" s="2"/>
      <c r="C345" s="2"/>
    </row>
    <row r="346" spans="1:3" ht="12.9" x14ac:dyDescent="0.35">
      <c r="A346" s="2"/>
      <c r="B346" s="2"/>
      <c r="C346" s="2"/>
    </row>
    <row r="347" spans="1:3" ht="12.9" x14ac:dyDescent="0.35">
      <c r="A347" s="2"/>
      <c r="B347" s="2"/>
      <c r="C347" s="2"/>
    </row>
    <row r="348" spans="1:3" ht="12.9" x14ac:dyDescent="0.35">
      <c r="A348" s="2"/>
      <c r="B348" s="2"/>
      <c r="C348" s="2"/>
    </row>
    <row r="349" spans="1:3" ht="12.9" x14ac:dyDescent="0.35">
      <c r="A349" s="2"/>
      <c r="B349" s="2"/>
      <c r="C349" s="2"/>
    </row>
    <row r="350" spans="1:3" ht="12.9" x14ac:dyDescent="0.35">
      <c r="A350" s="2"/>
      <c r="B350" s="2"/>
      <c r="C350" s="2"/>
    </row>
    <row r="351" spans="1:3" ht="12.9" x14ac:dyDescent="0.35">
      <c r="A351" s="2"/>
      <c r="B351" s="2"/>
      <c r="C351" s="2"/>
    </row>
    <row r="352" spans="1:3" ht="12.9" x14ac:dyDescent="0.35">
      <c r="A352" s="2"/>
      <c r="B352" s="2"/>
      <c r="C352" s="2"/>
    </row>
    <row r="353" spans="1:3" ht="12.9" x14ac:dyDescent="0.35">
      <c r="A353" s="2"/>
      <c r="B353" s="2"/>
      <c r="C353" s="2"/>
    </row>
    <row r="354" spans="1:3" ht="12.9" x14ac:dyDescent="0.35">
      <c r="A354" s="2"/>
      <c r="B354" s="2"/>
      <c r="C354" s="2"/>
    </row>
    <row r="355" spans="1:3" ht="12.9" x14ac:dyDescent="0.35">
      <c r="A355" s="2"/>
      <c r="B355" s="2"/>
      <c r="C355" s="2"/>
    </row>
    <row r="356" spans="1:3" ht="12.9" x14ac:dyDescent="0.35">
      <c r="A356" s="2"/>
      <c r="B356" s="2"/>
      <c r="C356" s="2"/>
    </row>
    <row r="357" spans="1:3" ht="12.9" x14ac:dyDescent="0.35">
      <c r="A357" s="2"/>
      <c r="B357" s="2"/>
      <c r="C357" s="2"/>
    </row>
    <row r="358" spans="1:3" ht="12.9" x14ac:dyDescent="0.35">
      <c r="A358" s="2"/>
      <c r="B358" s="2"/>
      <c r="C358" s="2"/>
    </row>
    <row r="359" spans="1:3" ht="12.9" x14ac:dyDescent="0.35">
      <c r="A359" s="2"/>
      <c r="B359" s="2"/>
      <c r="C359" s="2"/>
    </row>
    <row r="360" spans="1:3" ht="12.9" x14ac:dyDescent="0.35">
      <c r="A360" s="2"/>
      <c r="B360" s="2"/>
      <c r="C360" s="2"/>
    </row>
    <row r="361" spans="1:3" ht="12.9" x14ac:dyDescent="0.35">
      <c r="A361" s="2"/>
      <c r="B361" s="2"/>
      <c r="C361" s="2"/>
    </row>
    <row r="362" spans="1:3" ht="12.9" x14ac:dyDescent="0.35">
      <c r="A362" s="2"/>
      <c r="B362" s="2"/>
      <c r="C362" s="2"/>
    </row>
    <row r="363" spans="1:3" ht="12.9" x14ac:dyDescent="0.35">
      <c r="A363" s="2"/>
      <c r="B363" s="2"/>
      <c r="C363" s="2"/>
    </row>
    <row r="364" spans="1:3" ht="12.9" x14ac:dyDescent="0.35">
      <c r="A364" s="2"/>
      <c r="B364" s="2"/>
      <c r="C364" s="2"/>
    </row>
    <row r="365" spans="1:3" ht="12.9" x14ac:dyDescent="0.35">
      <c r="A365" s="2"/>
      <c r="B365" s="2"/>
      <c r="C365" s="2"/>
    </row>
    <row r="366" spans="1:3" ht="12.9" x14ac:dyDescent="0.35">
      <c r="A366" s="2"/>
      <c r="B366" s="2"/>
      <c r="C366" s="2"/>
    </row>
    <row r="367" spans="1:3" ht="12.9" x14ac:dyDescent="0.35">
      <c r="A367" s="2"/>
      <c r="B367" s="2"/>
      <c r="C367" s="2"/>
    </row>
    <row r="368" spans="1:3" ht="12.9" x14ac:dyDescent="0.35">
      <c r="A368" s="2"/>
      <c r="B368" s="2"/>
      <c r="C368" s="2"/>
    </row>
    <row r="369" spans="1:3" ht="12.9" x14ac:dyDescent="0.35">
      <c r="A369" s="2"/>
      <c r="B369" s="2"/>
      <c r="C369" s="2"/>
    </row>
    <row r="370" spans="1:3" ht="12.9" x14ac:dyDescent="0.35">
      <c r="A370" s="2"/>
      <c r="B370" s="2"/>
      <c r="C370" s="2"/>
    </row>
    <row r="371" spans="1:3" ht="12.9" x14ac:dyDescent="0.35">
      <c r="A371" s="2"/>
      <c r="B371" s="2"/>
      <c r="C371" s="2"/>
    </row>
    <row r="372" spans="1:3" ht="12.9" x14ac:dyDescent="0.35">
      <c r="A372" s="2"/>
      <c r="B372" s="2"/>
      <c r="C372" s="2"/>
    </row>
    <row r="373" spans="1:3" ht="12.9" x14ac:dyDescent="0.35">
      <c r="A373" s="2"/>
      <c r="B373" s="2"/>
      <c r="C373" s="2"/>
    </row>
    <row r="374" spans="1:3" ht="12.9" x14ac:dyDescent="0.35">
      <c r="A374" s="2"/>
      <c r="B374" s="2"/>
      <c r="C374" s="2"/>
    </row>
    <row r="375" spans="1:3" ht="12.9" x14ac:dyDescent="0.35">
      <c r="A375" s="2"/>
      <c r="B375" s="2"/>
      <c r="C375" s="2"/>
    </row>
    <row r="376" spans="1:3" ht="12.9" x14ac:dyDescent="0.35">
      <c r="A376" s="2"/>
      <c r="B376" s="2"/>
      <c r="C376" s="2"/>
    </row>
    <row r="377" spans="1:3" ht="12.9" x14ac:dyDescent="0.35">
      <c r="A377" s="2"/>
      <c r="B377" s="2"/>
      <c r="C377" s="2"/>
    </row>
    <row r="378" spans="1:3" ht="12.9" x14ac:dyDescent="0.35">
      <c r="A378" s="2"/>
      <c r="B378" s="2"/>
      <c r="C378" s="2"/>
    </row>
    <row r="379" spans="1:3" ht="12.9" x14ac:dyDescent="0.35">
      <c r="A379" s="2"/>
      <c r="B379" s="2"/>
      <c r="C379" s="2"/>
    </row>
    <row r="380" spans="1:3" ht="12.9" x14ac:dyDescent="0.35">
      <c r="A380" s="2"/>
      <c r="B380" s="2"/>
      <c r="C380" s="2"/>
    </row>
    <row r="381" spans="1:3" ht="12.9" x14ac:dyDescent="0.35">
      <c r="A381" s="2"/>
      <c r="B381" s="2"/>
      <c r="C381" s="2"/>
    </row>
    <row r="382" spans="1:3" ht="12.9" x14ac:dyDescent="0.35">
      <c r="A382" s="2"/>
      <c r="B382" s="2"/>
      <c r="C382" s="2"/>
    </row>
    <row r="383" spans="1:3" ht="12.9" x14ac:dyDescent="0.35">
      <c r="A383" s="2"/>
      <c r="B383" s="2"/>
      <c r="C383" s="2"/>
    </row>
    <row r="384" spans="1:3" ht="12.9" x14ac:dyDescent="0.35">
      <c r="A384" s="2"/>
      <c r="B384" s="2"/>
      <c r="C384" s="2"/>
    </row>
    <row r="385" spans="1:3" ht="12.9" x14ac:dyDescent="0.35">
      <c r="A385" s="2"/>
      <c r="B385" s="2"/>
      <c r="C385" s="2"/>
    </row>
    <row r="386" spans="1:3" ht="12.9" x14ac:dyDescent="0.35">
      <c r="A386" s="2"/>
      <c r="B386" s="2"/>
      <c r="C386" s="2"/>
    </row>
    <row r="387" spans="1:3" ht="12.9" x14ac:dyDescent="0.35">
      <c r="A387" s="2"/>
      <c r="B387" s="2"/>
      <c r="C387" s="2"/>
    </row>
    <row r="388" spans="1:3" ht="12.9" x14ac:dyDescent="0.35">
      <c r="A388" s="2"/>
      <c r="B388" s="2"/>
      <c r="C388" s="2"/>
    </row>
    <row r="389" spans="1:3" ht="12.9" x14ac:dyDescent="0.35">
      <c r="A389" s="2"/>
      <c r="B389" s="2"/>
      <c r="C389" s="2"/>
    </row>
    <row r="390" spans="1:3" ht="12.9" x14ac:dyDescent="0.35">
      <c r="A390" s="2"/>
      <c r="B390" s="2"/>
      <c r="C390" s="2"/>
    </row>
    <row r="391" spans="1:3" ht="12.9" x14ac:dyDescent="0.35">
      <c r="A391" s="2"/>
      <c r="B391" s="2"/>
      <c r="C391" s="2"/>
    </row>
    <row r="392" spans="1:3" ht="12.9" x14ac:dyDescent="0.35">
      <c r="A392" s="2"/>
      <c r="B392" s="2"/>
      <c r="C392" s="2"/>
    </row>
    <row r="393" spans="1:3" ht="12.9" x14ac:dyDescent="0.35">
      <c r="A393" s="2"/>
      <c r="B393" s="2"/>
      <c r="C393" s="2"/>
    </row>
    <row r="394" spans="1:3" ht="12.9" x14ac:dyDescent="0.35">
      <c r="A394" s="2"/>
      <c r="B394" s="2"/>
      <c r="C394" s="2"/>
    </row>
    <row r="395" spans="1:3" ht="12.9" x14ac:dyDescent="0.35">
      <c r="A395" s="2"/>
      <c r="B395" s="2"/>
      <c r="C395" s="2"/>
    </row>
    <row r="396" spans="1:3" ht="12.9" x14ac:dyDescent="0.35">
      <c r="A396" s="2"/>
      <c r="B396" s="2"/>
      <c r="C396" s="2"/>
    </row>
    <row r="397" spans="1:3" ht="12.9" x14ac:dyDescent="0.35">
      <c r="A397" s="2"/>
      <c r="B397" s="2"/>
      <c r="C397" s="2"/>
    </row>
    <row r="398" spans="1:3" ht="12.9" x14ac:dyDescent="0.35">
      <c r="A398" s="2"/>
      <c r="B398" s="2"/>
      <c r="C398" s="2"/>
    </row>
    <row r="399" spans="1:3" ht="12.9" x14ac:dyDescent="0.35">
      <c r="A399" s="2"/>
      <c r="B399" s="2"/>
      <c r="C399" s="2"/>
    </row>
    <row r="400" spans="1:3" ht="12.9" x14ac:dyDescent="0.35">
      <c r="A400" s="2"/>
      <c r="B400" s="2"/>
      <c r="C400" s="2"/>
    </row>
    <row r="401" spans="1:3" ht="12.9" x14ac:dyDescent="0.35">
      <c r="A401" s="2"/>
      <c r="B401" s="2"/>
      <c r="C401" s="2"/>
    </row>
    <row r="402" spans="1:3" ht="12.9" x14ac:dyDescent="0.35">
      <c r="A402" s="2"/>
      <c r="B402" s="2"/>
      <c r="C402" s="2"/>
    </row>
    <row r="403" spans="1:3" ht="12.9" x14ac:dyDescent="0.35">
      <c r="A403" s="2"/>
      <c r="B403" s="2"/>
      <c r="C403" s="2"/>
    </row>
    <row r="404" spans="1:3" ht="12.9" x14ac:dyDescent="0.35">
      <c r="A404" s="2"/>
      <c r="B404" s="2"/>
      <c r="C404" s="2"/>
    </row>
    <row r="405" spans="1:3" ht="12.9" x14ac:dyDescent="0.35">
      <c r="A405" s="2"/>
      <c r="B405" s="2"/>
      <c r="C405" s="2"/>
    </row>
    <row r="406" spans="1:3" ht="12.9" x14ac:dyDescent="0.35">
      <c r="A406" s="2"/>
      <c r="B406" s="2"/>
      <c r="C406" s="2"/>
    </row>
    <row r="407" spans="1:3" ht="12.9" x14ac:dyDescent="0.35">
      <c r="A407" s="2"/>
      <c r="B407" s="2"/>
      <c r="C407" s="2"/>
    </row>
    <row r="408" spans="1:3" ht="12.9" x14ac:dyDescent="0.35">
      <c r="A408" s="2"/>
      <c r="B408" s="2"/>
      <c r="C408" s="2"/>
    </row>
    <row r="409" spans="1:3" ht="12.9" x14ac:dyDescent="0.35">
      <c r="A409" s="2"/>
      <c r="B409" s="2"/>
      <c r="C409" s="2"/>
    </row>
    <row r="410" spans="1:3" ht="12.9" x14ac:dyDescent="0.35">
      <c r="A410" s="2"/>
      <c r="B410" s="2"/>
      <c r="C410" s="2"/>
    </row>
    <row r="411" spans="1:3" ht="12.9" x14ac:dyDescent="0.35">
      <c r="A411" s="2"/>
      <c r="B411" s="2"/>
      <c r="C411" s="2"/>
    </row>
    <row r="412" spans="1:3" ht="12.9" x14ac:dyDescent="0.35">
      <c r="A412" s="2"/>
      <c r="B412" s="2"/>
      <c r="C412" s="2"/>
    </row>
    <row r="413" spans="1:3" ht="12.9" x14ac:dyDescent="0.35">
      <c r="A413" s="2"/>
      <c r="B413" s="2"/>
      <c r="C413" s="2"/>
    </row>
    <row r="414" spans="1:3" ht="12.9" x14ac:dyDescent="0.35">
      <c r="A414" s="2"/>
      <c r="B414" s="2"/>
      <c r="C414" s="2"/>
    </row>
    <row r="415" spans="1:3" ht="12.9" x14ac:dyDescent="0.35">
      <c r="A415" s="2"/>
      <c r="B415" s="2"/>
      <c r="C415" s="2"/>
    </row>
    <row r="416" spans="1:3" ht="12.9" x14ac:dyDescent="0.35">
      <c r="A416" s="2"/>
      <c r="B416" s="2"/>
      <c r="C416" s="2"/>
    </row>
    <row r="417" spans="1:3" ht="12.9" x14ac:dyDescent="0.35">
      <c r="A417" s="2"/>
      <c r="B417" s="2"/>
      <c r="C417" s="2"/>
    </row>
    <row r="418" spans="1:3" ht="12.9" x14ac:dyDescent="0.35">
      <c r="A418" s="2"/>
      <c r="B418" s="2"/>
      <c r="C418" s="2"/>
    </row>
    <row r="419" spans="1:3" ht="12.9" x14ac:dyDescent="0.35">
      <c r="A419" s="2"/>
      <c r="B419" s="2"/>
      <c r="C419" s="2"/>
    </row>
    <row r="420" spans="1:3" ht="12.9" x14ac:dyDescent="0.35">
      <c r="A420" s="2"/>
      <c r="B420" s="2"/>
      <c r="C420" s="2"/>
    </row>
    <row r="421" spans="1:3" ht="12.9" x14ac:dyDescent="0.35">
      <c r="A421" s="2"/>
      <c r="B421" s="2"/>
      <c r="C421" s="2"/>
    </row>
    <row r="422" spans="1:3" ht="12.9" x14ac:dyDescent="0.35">
      <c r="A422" s="2"/>
      <c r="B422" s="2"/>
      <c r="C422" s="2"/>
    </row>
    <row r="423" spans="1:3" ht="12.9" x14ac:dyDescent="0.35">
      <c r="A423" s="2"/>
      <c r="B423" s="2"/>
      <c r="C423" s="2"/>
    </row>
    <row r="424" spans="1:3" ht="12.9" x14ac:dyDescent="0.35">
      <c r="A424" s="2"/>
      <c r="B424" s="2"/>
      <c r="C424" s="2"/>
    </row>
    <row r="425" spans="1:3" ht="12.9" x14ac:dyDescent="0.35">
      <c r="A425" s="2"/>
      <c r="B425" s="2"/>
      <c r="C425" s="2"/>
    </row>
    <row r="426" spans="1:3" ht="12.9" x14ac:dyDescent="0.35">
      <c r="A426" s="2"/>
      <c r="B426" s="2"/>
      <c r="C426" s="2"/>
    </row>
    <row r="427" spans="1:3" ht="12.9" x14ac:dyDescent="0.35">
      <c r="A427" s="2"/>
      <c r="B427" s="2"/>
      <c r="C427" s="2"/>
    </row>
    <row r="428" spans="1:3" ht="12.9" x14ac:dyDescent="0.35">
      <c r="A428" s="2"/>
      <c r="B428" s="2"/>
      <c r="C428" s="2"/>
    </row>
    <row r="429" spans="1:3" ht="12.9" x14ac:dyDescent="0.35">
      <c r="A429" s="2"/>
      <c r="B429" s="2"/>
      <c r="C429" s="2"/>
    </row>
    <row r="430" spans="1:3" ht="12.9" x14ac:dyDescent="0.35">
      <c r="A430" s="2"/>
      <c r="B430" s="2"/>
      <c r="C430" s="2"/>
    </row>
    <row r="431" spans="1:3" ht="12.9" x14ac:dyDescent="0.35">
      <c r="A431" s="2"/>
      <c r="B431" s="2"/>
      <c r="C431" s="2"/>
    </row>
    <row r="432" spans="1:3" ht="12.9" x14ac:dyDescent="0.35">
      <c r="A432" s="2"/>
      <c r="B432" s="2"/>
      <c r="C432" s="2"/>
    </row>
    <row r="433" spans="1:3" ht="12.9" x14ac:dyDescent="0.35">
      <c r="A433" s="2"/>
      <c r="B433" s="2"/>
      <c r="C433" s="2"/>
    </row>
    <row r="434" spans="1:3" ht="12.9" x14ac:dyDescent="0.35">
      <c r="A434" s="2"/>
      <c r="B434" s="2"/>
      <c r="C434" s="2"/>
    </row>
    <row r="435" spans="1:3" ht="12.9" x14ac:dyDescent="0.35">
      <c r="A435" s="2"/>
      <c r="B435" s="2"/>
      <c r="C435" s="2"/>
    </row>
    <row r="436" spans="1:3" ht="12.9" x14ac:dyDescent="0.35">
      <c r="A436" s="2"/>
      <c r="B436" s="2"/>
      <c r="C436" s="2"/>
    </row>
    <row r="437" spans="1:3" ht="12.9" x14ac:dyDescent="0.35">
      <c r="A437" s="2"/>
      <c r="B437" s="2"/>
      <c r="C437" s="2"/>
    </row>
    <row r="438" spans="1:3" ht="12.9" x14ac:dyDescent="0.35">
      <c r="A438" s="2"/>
      <c r="B438" s="2"/>
      <c r="C438" s="2"/>
    </row>
    <row r="439" spans="1:3" ht="12.9" x14ac:dyDescent="0.35">
      <c r="A439" s="2"/>
      <c r="B439" s="2"/>
      <c r="C439" s="2"/>
    </row>
    <row r="440" spans="1:3" ht="12.9" x14ac:dyDescent="0.35">
      <c r="A440" s="2"/>
      <c r="B440" s="2"/>
      <c r="C440" s="2"/>
    </row>
    <row r="441" spans="1:3" ht="12.9" x14ac:dyDescent="0.35">
      <c r="A441" s="2"/>
      <c r="B441" s="2"/>
      <c r="C441" s="2"/>
    </row>
    <row r="442" spans="1:3" ht="12.9" x14ac:dyDescent="0.35">
      <c r="A442" s="2"/>
      <c r="B442" s="2"/>
      <c r="C442" s="2"/>
    </row>
    <row r="443" spans="1:3" ht="12.9" x14ac:dyDescent="0.35">
      <c r="A443" s="2"/>
      <c r="B443" s="2"/>
      <c r="C443" s="2"/>
    </row>
    <row r="444" spans="1:3" ht="12.9" x14ac:dyDescent="0.35">
      <c r="A444" s="2"/>
      <c r="B444" s="2"/>
      <c r="C444" s="2"/>
    </row>
    <row r="445" spans="1:3" ht="12.9" x14ac:dyDescent="0.35">
      <c r="A445" s="2"/>
      <c r="B445" s="2"/>
      <c r="C445" s="2"/>
    </row>
    <row r="446" spans="1:3" ht="12.9" x14ac:dyDescent="0.35">
      <c r="A446" s="2"/>
      <c r="B446" s="2"/>
      <c r="C446" s="2"/>
    </row>
    <row r="447" spans="1:3" ht="12.9" x14ac:dyDescent="0.35">
      <c r="A447" s="2"/>
      <c r="B447" s="2"/>
      <c r="C447" s="2"/>
    </row>
    <row r="448" spans="1:3" ht="12.9" x14ac:dyDescent="0.35">
      <c r="A448" s="2"/>
      <c r="B448" s="2"/>
      <c r="C448" s="2"/>
    </row>
    <row r="449" spans="1:3" ht="12.9" x14ac:dyDescent="0.35">
      <c r="A449" s="2"/>
      <c r="B449" s="2"/>
      <c r="C449" s="2"/>
    </row>
    <row r="450" spans="1:3" ht="12.9" x14ac:dyDescent="0.35">
      <c r="A450" s="2"/>
      <c r="B450" s="2"/>
      <c r="C450" s="2"/>
    </row>
    <row r="451" spans="1:3" ht="12.9" x14ac:dyDescent="0.35">
      <c r="A451" s="2"/>
      <c r="B451" s="2"/>
      <c r="C451" s="2"/>
    </row>
  </sheetData>
  <phoneticPr fontId="2"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C131A-8EA4-4296-B3F5-FE4759E96334}">
  <sheetPr codeName="Sheet14">
    <tabColor theme="7" tint="0.79998168889431442"/>
  </sheetPr>
  <dimension ref="A2:C6"/>
  <sheetViews>
    <sheetView workbookViewId="0">
      <pane ySplit="5" topLeftCell="A6" activePane="bottomLeft" state="frozen"/>
      <selection pane="bottomLeft" activeCell="B5" sqref="B5"/>
    </sheetView>
  </sheetViews>
  <sheetFormatPr defaultRowHeight="12.9" x14ac:dyDescent="0.35"/>
  <cols>
    <col min="1" max="1" width="1.83203125" customWidth="1"/>
    <col min="2" max="2" width="24.33203125" customWidth="1"/>
    <col min="3" max="3" width="11.4140625" customWidth="1"/>
    <col min="4" max="4" width="8.9140625" customWidth="1"/>
    <col min="5" max="5" width="8"/>
    <col min="6" max="7" width="7.83203125" customWidth="1"/>
  </cols>
  <sheetData>
    <row r="2" spans="1:3" x14ac:dyDescent="0.35">
      <c r="A2" s="2"/>
      <c r="B2" s="2" t="s">
        <v>1246</v>
      </c>
      <c r="C2" s="2"/>
    </row>
    <row r="3" spans="1:3" x14ac:dyDescent="0.35">
      <c r="A3" s="2"/>
      <c r="B3" s="2"/>
      <c r="C3" s="2"/>
    </row>
    <row r="4" spans="1:3" x14ac:dyDescent="0.35">
      <c r="A4" s="2"/>
      <c r="B4" s="2"/>
      <c r="C4" s="2"/>
    </row>
    <row r="5" spans="1:3" x14ac:dyDescent="0.35">
      <c r="A5" s="2" t="s">
        <v>8</v>
      </c>
      <c r="B5" s="2" t="s">
        <v>1244</v>
      </c>
      <c r="C5" s="2" t="s">
        <v>11</v>
      </c>
    </row>
    <row r="6" spans="1:3" x14ac:dyDescent="0.35">
      <c r="A6" s="2"/>
      <c r="B6" s="7" t="s">
        <v>1235</v>
      </c>
      <c r="C6" s="7"/>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223A-7C2C-46B5-BA28-12A84A65FD93}">
  <sheetPr>
    <tabColor theme="7" tint="0.79998168889431442"/>
  </sheetPr>
  <dimension ref="A2:C8"/>
  <sheetViews>
    <sheetView showGridLines="0" tabSelected="1" workbookViewId="0">
      <selection activeCell="C7" sqref="C7"/>
    </sheetView>
  </sheetViews>
  <sheetFormatPr defaultRowHeight="12.9" x14ac:dyDescent="0.35"/>
  <cols>
    <col min="1" max="1" width="1.58203125" bestFit="1" customWidth="1"/>
    <col min="2" max="2" width="12.25" customWidth="1"/>
    <col min="3" max="3" width="26.6640625" customWidth="1"/>
  </cols>
  <sheetData>
    <row r="2" spans="1:3" x14ac:dyDescent="0.35">
      <c r="B2" s="5" t="s">
        <v>1253</v>
      </c>
    </row>
    <row r="5" spans="1:3" x14ac:dyDescent="0.35">
      <c r="A5" t="s">
        <v>8</v>
      </c>
      <c r="B5" t="s">
        <v>1254</v>
      </c>
      <c r="C5" t="s">
        <v>103</v>
      </c>
    </row>
    <row r="6" spans="1:3" x14ac:dyDescent="0.35">
      <c r="B6" t="s">
        <v>1247</v>
      </c>
      <c r="C6" t="s">
        <v>1250</v>
      </c>
    </row>
    <row r="7" spans="1:3" x14ac:dyDescent="0.35">
      <c r="B7" t="s">
        <v>1248</v>
      </c>
      <c r="C7" t="s">
        <v>1251</v>
      </c>
    </row>
    <row r="8" spans="1:3" x14ac:dyDescent="0.35">
      <c r="B8" t="s">
        <v>1249</v>
      </c>
      <c r="C8" t="s">
        <v>1252</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1AD8-CC0A-44D9-B7CA-38E979ACE8EC}">
  <sheetPr codeName="Sheet15">
    <tabColor theme="7" tint="0.79998168889431442"/>
  </sheetPr>
  <dimension ref="A2:B22"/>
  <sheetViews>
    <sheetView workbookViewId="0">
      <selection activeCell="B3" sqref="B3"/>
    </sheetView>
  </sheetViews>
  <sheetFormatPr defaultRowHeight="12.9" x14ac:dyDescent="0.35"/>
  <cols>
    <col min="1" max="1" width="1.83203125" customWidth="1"/>
    <col min="2" max="2" width="20.4140625" customWidth="1"/>
  </cols>
  <sheetData>
    <row r="2" spans="1:2" x14ac:dyDescent="0.35">
      <c r="A2" s="2"/>
      <c r="B2" s="2" t="s">
        <v>1242</v>
      </c>
    </row>
    <row r="3" spans="1:2" x14ac:dyDescent="0.35">
      <c r="A3" s="2"/>
      <c r="B3" s="2" t="s">
        <v>1243</v>
      </c>
    </row>
    <row r="4" spans="1:2" x14ac:dyDescent="0.35">
      <c r="A4" s="2"/>
      <c r="B4" s="2"/>
    </row>
    <row r="5" spans="1:2" x14ac:dyDescent="0.35">
      <c r="A5" s="2" t="s">
        <v>8</v>
      </c>
      <c r="B5" s="2" t="s">
        <v>1233</v>
      </c>
    </row>
    <row r="6" spans="1:2" x14ac:dyDescent="0.35">
      <c r="A6" s="2"/>
      <c r="B6" s="7">
        <v>0</v>
      </c>
    </row>
    <row r="7" spans="1:2" x14ac:dyDescent="0.35">
      <c r="A7" s="2"/>
      <c r="B7" s="7">
        <v>1</v>
      </c>
    </row>
    <row r="8" spans="1:2" x14ac:dyDescent="0.35">
      <c r="A8" s="2"/>
      <c r="B8" s="7">
        <v>2</v>
      </c>
    </row>
    <row r="9" spans="1:2" x14ac:dyDescent="0.35">
      <c r="A9" s="2"/>
      <c r="B9" s="7">
        <v>3</v>
      </c>
    </row>
    <row r="10" spans="1:2" x14ac:dyDescent="0.35">
      <c r="A10" s="2"/>
      <c r="B10" s="7">
        <v>6</v>
      </c>
    </row>
    <row r="11" spans="1:2" x14ac:dyDescent="0.35">
      <c r="A11" s="2"/>
      <c r="B11" s="7">
        <v>9</v>
      </c>
    </row>
    <row r="12" spans="1:2" x14ac:dyDescent="0.35">
      <c r="A12" s="2"/>
      <c r="B12" s="7">
        <v>12</v>
      </c>
    </row>
    <row r="13" spans="1:2" x14ac:dyDescent="0.35">
      <c r="A13" s="2"/>
      <c r="B13" s="7">
        <v>15</v>
      </c>
    </row>
    <row r="14" spans="1:2" x14ac:dyDescent="0.35">
      <c r="A14" s="2"/>
      <c r="B14" s="7">
        <v>18</v>
      </c>
    </row>
    <row r="15" spans="1:2" x14ac:dyDescent="0.35">
      <c r="A15" s="2"/>
      <c r="B15" s="7">
        <v>21</v>
      </c>
    </row>
    <row r="16" spans="1:2" x14ac:dyDescent="0.35">
      <c r="A16" s="2"/>
      <c r="B16" s="7">
        <v>24</v>
      </c>
    </row>
    <row r="17" spans="1:2" x14ac:dyDescent="0.35">
      <c r="A17" s="2"/>
      <c r="B17" s="7">
        <v>27</v>
      </c>
    </row>
    <row r="18" spans="1:2" x14ac:dyDescent="0.35">
      <c r="A18" s="2"/>
      <c r="B18" s="7">
        <v>30</v>
      </c>
    </row>
    <row r="19" spans="1:2" x14ac:dyDescent="0.35">
      <c r="A19" s="2"/>
      <c r="B19" s="7">
        <v>33</v>
      </c>
    </row>
    <row r="20" spans="1:2" x14ac:dyDescent="0.35">
      <c r="A20" s="2"/>
      <c r="B20" s="7">
        <v>36</v>
      </c>
    </row>
    <row r="21" spans="1:2" x14ac:dyDescent="0.35">
      <c r="A21" s="2"/>
      <c r="B21" s="7">
        <v>39</v>
      </c>
    </row>
    <row r="22" spans="1:2" x14ac:dyDescent="0.35">
      <c r="A22" s="2"/>
      <c r="B22" s="7">
        <v>42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vt:lpstr>
      <vt:lpstr>Site</vt:lpstr>
      <vt:lpstr>Fund center</vt:lpstr>
      <vt:lpstr>Profit center</vt:lpstr>
      <vt:lpstr>Faculty</vt:lpstr>
      <vt:lpstr>{Cost center}</vt:lpstr>
      <vt:lpstr>MIS code</vt:lpstr>
      <vt:lpstr>{Commit}</vt:lpstr>
      <vt:lpstr>{Object}</vt:lpstr>
      <vt:lpstr>Asset</vt:lpstr>
      <vt:lpstr>Statistic</vt:lpstr>
      <vt:lpstr>Financial</vt:lpstr>
      <vt:lpstr>Trust</vt:lpstr>
      <vt:lpstr>Sub</vt:lpstr>
      <vt:lpstr>Fund</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TVH .</dc:creator>
  <cp:keywords/>
  <dc:description/>
  <cp:lastModifiedBy>BEEFAST .</cp:lastModifiedBy>
  <cp:revision/>
  <dcterms:created xsi:type="dcterms:W3CDTF">2022-11-28T10:32:47Z</dcterms:created>
  <dcterms:modified xsi:type="dcterms:W3CDTF">2025-06-09T07:31:45Z</dcterms:modified>
  <cp:category/>
  <cp:contentStatus/>
</cp:coreProperties>
</file>