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EFAST\Downloads\"/>
    </mc:Choice>
  </mc:AlternateContent>
  <xr:revisionPtr revIDLastSave="0" documentId="13_ncr:1_{E3EFFE0E-2109-4F6B-8E4A-9EEF6CD76CFB}" xr6:coauthVersionLast="47" xr6:coauthVersionMax="47" xr10:uidLastSave="{00000000-0000-0000-0000-000000000000}"/>
  <bookViews>
    <workbookView xWindow="-103" yWindow="-103" windowWidth="22149" windowHeight="13200" activeTab="1" xr2:uid="{D20E36C9-732F-4DE4-993D-579E0C6B5ADC}"/>
  </bookViews>
  <sheets>
    <sheet name="⊞" sheetId="13" r:id="rId1"/>
    <sheet name="Tập_đoàn" sheetId="1" r:id="rId2"/>
    <sheet name="Công_ty" sheetId="2" r:id="rId3"/>
    <sheet name="TTCty" sheetId="3" r:id="rId4"/>
    <sheet name="TKKT" sheetId="4" r:id="rId5"/>
    <sheet name="BCTC" sheetId="5" r:id="rId6"/>
    <sheet name="CTTM" sheetId="6" r:id="rId7"/>
    <sheet name="Map_mã" sheetId="7" r:id="rId8"/>
    <sheet name="Dòng_tiền" sheetId="8" r:id="rId9"/>
    <sheet name="Vốn_vay" sheetId="9" r:id="rId10"/>
    <sheet name="Khác" sheetId="10" r:id="rId11"/>
    <sheet name="✅" sheetId="11" r:id="rId12"/>
    <sheet name="↓" sheetId="12" state="hidden" r:id="rId13"/>
  </sheets>
  <definedNames>
    <definedName name="Chọn_mã_có_tên" localSheetId="7">'✅'!$D$6</definedName>
    <definedName name="Chọn_mã_có_tên" localSheetId="4">'✅'!$D$6</definedName>
    <definedName name="Chọn_mã_có_tên" localSheetId="3">'✅'!$D$6</definedName>
    <definedName name="Chọn_mã_có_tên">'✅'!$D$6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3" l="1"/>
  <c r="L6" i="3" a="1"/>
  <c r="L6" i="3" s="1"/>
  <c r="C3" i="3"/>
  <c r="C4" i="2" l="1"/>
  <c r="M6" i="2" a="1"/>
  <c r="M6" i="2" s="1"/>
  <c r="E94" i="3"/>
  <c r="E95" i="3"/>
  <c r="E96" i="3"/>
  <c r="F2" i="12" a="1"/>
  <c r="F108" i="12" s="1"/>
  <c r="E7" i="1"/>
  <c r="G6" i="1" a="1"/>
  <c r="G14" i="1" s="1"/>
  <c r="L6" i="2" a="1"/>
  <c r="L6" i="2" s="1"/>
  <c r="E6" i="1"/>
  <c r="G12" i="1" l="1"/>
  <c r="F10" i="12"/>
  <c r="F50" i="12"/>
  <c r="G7" i="1"/>
  <c r="G15" i="1"/>
  <c r="F5" i="12"/>
  <c r="F13" i="12"/>
  <c r="F21" i="12"/>
  <c r="F29" i="12"/>
  <c r="F37" i="12"/>
  <c r="F45" i="12"/>
  <c r="F53" i="12"/>
  <c r="F61" i="12"/>
  <c r="F69" i="12"/>
  <c r="F77" i="12"/>
  <c r="F85" i="12"/>
  <c r="F93" i="12"/>
  <c r="F101" i="12"/>
  <c r="F109" i="12"/>
  <c r="G8" i="1"/>
  <c r="G16" i="1"/>
  <c r="F6" i="12"/>
  <c r="F14" i="12"/>
  <c r="F22" i="12"/>
  <c r="F30" i="12"/>
  <c r="F38" i="12"/>
  <c r="F46" i="12"/>
  <c r="F54" i="12"/>
  <c r="F62" i="12"/>
  <c r="F70" i="12"/>
  <c r="F78" i="12"/>
  <c r="F86" i="12"/>
  <c r="F94" i="12"/>
  <c r="F102" i="12"/>
  <c r="F110" i="12"/>
  <c r="G6" i="1"/>
  <c r="F3" i="12"/>
  <c r="F19" i="12"/>
  <c r="F35" i="12"/>
  <c r="F51" i="12"/>
  <c r="F67" i="12"/>
  <c r="F83" i="12"/>
  <c r="F99" i="12"/>
  <c r="F7" i="12"/>
  <c r="G10" i="1"/>
  <c r="F72" i="12"/>
  <c r="F18" i="12"/>
  <c r="F26" i="12"/>
  <c r="F34" i="12"/>
  <c r="F42" i="12"/>
  <c r="F58" i="12"/>
  <c r="F66" i="12"/>
  <c r="F74" i="12"/>
  <c r="F82" i="12"/>
  <c r="F90" i="12"/>
  <c r="F98" i="12"/>
  <c r="F106" i="12"/>
  <c r="F114" i="12"/>
  <c r="G13" i="1"/>
  <c r="F11" i="12"/>
  <c r="F27" i="12"/>
  <c r="F43" i="12"/>
  <c r="F59" i="12"/>
  <c r="F75" i="12"/>
  <c r="F91" i="12"/>
  <c r="F107" i="12"/>
  <c r="G9" i="1"/>
  <c r="G17" i="1"/>
  <c r="F15" i="12"/>
  <c r="F23" i="12"/>
  <c r="F31" i="12"/>
  <c r="F39" i="12"/>
  <c r="F47" i="12"/>
  <c r="F55" i="12"/>
  <c r="F63" i="12"/>
  <c r="F71" i="12"/>
  <c r="F79" i="12"/>
  <c r="F87" i="12"/>
  <c r="F95" i="12"/>
  <c r="F103" i="12"/>
  <c r="F111" i="12"/>
  <c r="F8" i="12"/>
  <c r="F16" i="12"/>
  <c r="F24" i="12"/>
  <c r="F32" i="12"/>
  <c r="F40" i="12"/>
  <c r="F48" i="12"/>
  <c r="F56" i="12"/>
  <c r="F64" i="12"/>
  <c r="F80" i="12"/>
  <c r="F88" i="12"/>
  <c r="F96" i="12"/>
  <c r="F104" i="12"/>
  <c r="F112" i="12"/>
  <c r="G11" i="1"/>
  <c r="F2" i="12"/>
  <c r="F9" i="12"/>
  <c r="F17" i="12"/>
  <c r="F25" i="12"/>
  <c r="F33" i="12"/>
  <c r="F41" i="12"/>
  <c r="F49" i="12"/>
  <c r="F57" i="12"/>
  <c r="F65" i="12"/>
  <c r="F73" i="12"/>
  <c r="F81" i="12"/>
  <c r="F89" i="12"/>
  <c r="F97" i="12"/>
  <c r="F105" i="12"/>
  <c r="F113" i="12"/>
  <c r="F4" i="12"/>
  <c r="F12" i="12"/>
  <c r="F20" i="12"/>
  <c r="F28" i="12"/>
  <c r="F36" i="12"/>
  <c r="F44" i="12"/>
  <c r="F52" i="12"/>
  <c r="F60" i="12"/>
  <c r="F68" i="12"/>
  <c r="F76" i="12"/>
  <c r="F84" i="12"/>
  <c r="F92" i="12"/>
  <c r="F100" i="12"/>
  <c r="A3" i="13"/>
  <c r="A13" i="13"/>
  <c r="A12" i="13"/>
  <c r="A11" i="13"/>
  <c r="A10" i="13"/>
  <c r="A9" i="13"/>
  <c r="A8" i="13"/>
  <c r="A7" i="13"/>
  <c r="A6" i="13"/>
  <c r="A5" i="13"/>
  <c r="A4" i="13"/>
  <c r="C2" i="12" l="1" a="1"/>
  <c r="C2" i="12" s="1"/>
  <c r="K6" i="1" a="1"/>
  <c r="K6" i="1" s="1"/>
  <c r="I5" i="1" a="1"/>
  <c r="I11" i="1" s="1"/>
  <c r="M2" i="12" a="1"/>
  <c r="M4" i="12" s="1"/>
  <c r="L2" i="12" a="1"/>
  <c r="K2" i="12" a="1"/>
  <c r="K40" i="12" s="1"/>
  <c r="J2" i="12" a="1"/>
  <c r="J58" i="12" s="1"/>
  <c r="I2" i="12" a="1"/>
  <c r="I7" i="12" s="1"/>
  <c r="H2" i="12" a="1"/>
  <c r="H91" i="12" s="1"/>
  <c r="G2" i="12" a="1"/>
  <c r="G102" i="12" s="1"/>
  <c r="E2" i="12" a="1"/>
  <c r="E8" i="12" s="1"/>
  <c r="D2" i="12" a="1"/>
  <c r="A5" i="10"/>
  <c r="A1" i="10"/>
  <c r="A5" i="9"/>
  <c r="A1" i="9"/>
  <c r="H6" i="8" a="1"/>
  <c r="H6" i="8" s="1"/>
  <c r="A5" i="8"/>
  <c r="A1" i="8"/>
  <c r="I128" i="7"/>
  <c r="H128" i="7"/>
  <c r="G128" i="7"/>
  <c r="F128" i="7"/>
  <c r="D128" i="7"/>
  <c r="I127" i="7"/>
  <c r="H127" i="7"/>
  <c r="G127" i="7"/>
  <c r="F127" i="7"/>
  <c r="D127" i="7"/>
  <c r="I126" i="7"/>
  <c r="H126" i="7"/>
  <c r="G126" i="7"/>
  <c r="F126" i="7"/>
  <c r="D126" i="7"/>
  <c r="I125" i="7"/>
  <c r="H125" i="7"/>
  <c r="G125" i="7"/>
  <c r="F125" i="7"/>
  <c r="D125" i="7"/>
  <c r="I124" i="7"/>
  <c r="H124" i="7"/>
  <c r="G124" i="7"/>
  <c r="F124" i="7"/>
  <c r="D124" i="7"/>
  <c r="I123" i="7"/>
  <c r="H123" i="7"/>
  <c r="G123" i="7"/>
  <c r="F123" i="7"/>
  <c r="D123" i="7"/>
  <c r="I122" i="7"/>
  <c r="H122" i="7"/>
  <c r="G122" i="7"/>
  <c r="F122" i="7"/>
  <c r="D122" i="7"/>
  <c r="I121" i="7"/>
  <c r="H121" i="7"/>
  <c r="G121" i="7"/>
  <c r="F121" i="7"/>
  <c r="D121" i="7"/>
  <c r="I120" i="7"/>
  <c r="H120" i="7"/>
  <c r="G120" i="7"/>
  <c r="F120" i="7"/>
  <c r="D120" i="7"/>
  <c r="I119" i="7"/>
  <c r="H119" i="7"/>
  <c r="G119" i="7"/>
  <c r="F119" i="7"/>
  <c r="D119" i="7"/>
  <c r="I118" i="7"/>
  <c r="H118" i="7"/>
  <c r="G118" i="7"/>
  <c r="F118" i="7"/>
  <c r="D118" i="7"/>
  <c r="I117" i="7"/>
  <c r="H117" i="7"/>
  <c r="G117" i="7"/>
  <c r="F117" i="7"/>
  <c r="D117" i="7"/>
  <c r="I116" i="7"/>
  <c r="H116" i="7"/>
  <c r="G116" i="7"/>
  <c r="F116" i="7"/>
  <c r="D116" i="7"/>
  <c r="I115" i="7"/>
  <c r="H115" i="7"/>
  <c r="G115" i="7"/>
  <c r="F115" i="7"/>
  <c r="D115" i="7"/>
  <c r="I114" i="7"/>
  <c r="H114" i="7"/>
  <c r="G114" i="7"/>
  <c r="F114" i="7"/>
  <c r="D114" i="7"/>
  <c r="I113" i="7"/>
  <c r="H113" i="7"/>
  <c r="G113" i="7"/>
  <c r="F113" i="7"/>
  <c r="D113" i="7"/>
  <c r="I112" i="7"/>
  <c r="H112" i="7"/>
  <c r="G112" i="7"/>
  <c r="F112" i="7"/>
  <c r="D112" i="7"/>
  <c r="I111" i="7"/>
  <c r="H111" i="7"/>
  <c r="G111" i="7"/>
  <c r="F111" i="7"/>
  <c r="D111" i="7"/>
  <c r="I110" i="7"/>
  <c r="H110" i="7"/>
  <c r="G110" i="7"/>
  <c r="F110" i="7"/>
  <c r="D110" i="7"/>
  <c r="I109" i="7"/>
  <c r="H109" i="7"/>
  <c r="G109" i="7"/>
  <c r="F109" i="7"/>
  <c r="D109" i="7"/>
  <c r="I108" i="7"/>
  <c r="H108" i="7"/>
  <c r="G108" i="7"/>
  <c r="F108" i="7"/>
  <c r="D108" i="7"/>
  <c r="I107" i="7"/>
  <c r="H107" i="7"/>
  <c r="G107" i="7"/>
  <c r="F107" i="7"/>
  <c r="D107" i="7"/>
  <c r="I106" i="7"/>
  <c r="H106" i="7"/>
  <c r="G106" i="7"/>
  <c r="F106" i="7"/>
  <c r="D106" i="7"/>
  <c r="I105" i="7"/>
  <c r="H105" i="7"/>
  <c r="G105" i="7"/>
  <c r="F105" i="7"/>
  <c r="D105" i="7"/>
  <c r="I104" i="7"/>
  <c r="H104" i="7"/>
  <c r="G104" i="7"/>
  <c r="F104" i="7"/>
  <c r="D104" i="7"/>
  <c r="I103" i="7"/>
  <c r="H103" i="7"/>
  <c r="G103" i="7"/>
  <c r="F103" i="7"/>
  <c r="D103" i="7"/>
  <c r="I102" i="7"/>
  <c r="H102" i="7"/>
  <c r="G102" i="7"/>
  <c r="F102" i="7"/>
  <c r="D102" i="7"/>
  <c r="I101" i="7"/>
  <c r="H101" i="7"/>
  <c r="G101" i="7"/>
  <c r="F101" i="7"/>
  <c r="D101" i="7"/>
  <c r="I100" i="7"/>
  <c r="H100" i="7"/>
  <c r="G100" i="7"/>
  <c r="F100" i="7"/>
  <c r="D100" i="7"/>
  <c r="I99" i="7"/>
  <c r="H99" i="7"/>
  <c r="G99" i="7"/>
  <c r="F99" i="7"/>
  <c r="D99" i="7"/>
  <c r="I98" i="7"/>
  <c r="H98" i="7"/>
  <c r="G98" i="7"/>
  <c r="F98" i="7"/>
  <c r="D98" i="7"/>
  <c r="I97" i="7"/>
  <c r="H97" i="7"/>
  <c r="G97" i="7"/>
  <c r="F97" i="7"/>
  <c r="D97" i="7"/>
  <c r="I96" i="7"/>
  <c r="H96" i="7"/>
  <c r="G96" i="7"/>
  <c r="F96" i="7"/>
  <c r="D96" i="7"/>
  <c r="I95" i="7"/>
  <c r="H95" i="7"/>
  <c r="G95" i="7"/>
  <c r="F95" i="7"/>
  <c r="D95" i="7"/>
  <c r="I94" i="7"/>
  <c r="H94" i="7"/>
  <c r="G94" i="7"/>
  <c r="F94" i="7"/>
  <c r="D94" i="7"/>
  <c r="I93" i="7"/>
  <c r="H93" i="7"/>
  <c r="G93" i="7"/>
  <c r="F93" i="7"/>
  <c r="D93" i="7"/>
  <c r="I92" i="7"/>
  <c r="H92" i="7"/>
  <c r="G92" i="7"/>
  <c r="F92" i="7"/>
  <c r="D92" i="7"/>
  <c r="I91" i="7"/>
  <c r="H91" i="7"/>
  <c r="G91" i="7"/>
  <c r="F91" i="7"/>
  <c r="D91" i="7"/>
  <c r="I90" i="7"/>
  <c r="H90" i="7"/>
  <c r="G90" i="7"/>
  <c r="F90" i="7"/>
  <c r="D90" i="7"/>
  <c r="I89" i="7"/>
  <c r="H89" i="7"/>
  <c r="G89" i="7"/>
  <c r="F89" i="7"/>
  <c r="D89" i="7"/>
  <c r="I88" i="7"/>
  <c r="H88" i="7"/>
  <c r="G88" i="7"/>
  <c r="F88" i="7"/>
  <c r="D88" i="7"/>
  <c r="I87" i="7"/>
  <c r="H87" i="7"/>
  <c r="G87" i="7"/>
  <c r="F87" i="7"/>
  <c r="D87" i="7"/>
  <c r="I86" i="7"/>
  <c r="H86" i="7"/>
  <c r="G86" i="7"/>
  <c r="F86" i="7"/>
  <c r="D86" i="7"/>
  <c r="I85" i="7"/>
  <c r="H85" i="7"/>
  <c r="G85" i="7"/>
  <c r="F85" i="7"/>
  <c r="D85" i="7"/>
  <c r="I84" i="7"/>
  <c r="H84" i="7"/>
  <c r="G84" i="7"/>
  <c r="F84" i="7"/>
  <c r="D84" i="7"/>
  <c r="I83" i="7"/>
  <c r="H83" i="7"/>
  <c r="G83" i="7"/>
  <c r="F83" i="7"/>
  <c r="D83" i="7"/>
  <c r="I82" i="7"/>
  <c r="H82" i="7"/>
  <c r="G82" i="7"/>
  <c r="F82" i="7"/>
  <c r="D82" i="7"/>
  <c r="I81" i="7"/>
  <c r="H81" i="7"/>
  <c r="G81" i="7"/>
  <c r="F81" i="7"/>
  <c r="D81" i="7"/>
  <c r="I80" i="7"/>
  <c r="H80" i="7"/>
  <c r="G80" i="7"/>
  <c r="F80" i="7"/>
  <c r="D80" i="7"/>
  <c r="I79" i="7"/>
  <c r="H79" i="7"/>
  <c r="G79" i="7"/>
  <c r="F79" i="7"/>
  <c r="D79" i="7"/>
  <c r="I78" i="7"/>
  <c r="H78" i="7"/>
  <c r="G78" i="7"/>
  <c r="F78" i="7"/>
  <c r="D78" i="7"/>
  <c r="I77" i="7"/>
  <c r="H77" i="7"/>
  <c r="G77" i="7"/>
  <c r="F77" i="7"/>
  <c r="D77" i="7"/>
  <c r="I76" i="7"/>
  <c r="H76" i="7"/>
  <c r="G76" i="7"/>
  <c r="F76" i="7"/>
  <c r="D76" i="7"/>
  <c r="I75" i="7"/>
  <c r="H75" i="7"/>
  <c r="G75" i="7"/>
  <c r="F75" i="7"/>
  <c r="D75" i="7"/>
  <c r="I74" i="7"/>
  <c r="H74" i="7"/>
  <c r="G74" i="7"/>
  <c r="F74" i="7"/>
  <c r="D74" i="7"/>
  <c r="I73" i="7"/>
  <c r="H73" i="7"/>
  <c r="G73" i="7"/>
  <c r="F73" i="7"/>
  <c r="D73" i="7"/>
  <c r="I72" i="7"/>
  <c r="H72" i="7"/>
  <c r="G72" i="7"/>
  <c r="F72" i="7"/>
  <c r="D72" i="7"/>
  <c r="I71" i="7"/>
  <c r="H71" i="7"/>
  <c r="G71" i="7"/>
  <c r="F71" i="7"/>
  <c r="D71" i="7"/>
  <c r="I70" i="7"/>
  <c r="H70" i="7"/>
  <c r="G70" i="7"/>
  <c r="F70" i="7"/>
  <c r="D70" i="7"/>
  <c r="I69" i="7"/>
  <c r="H69" i="7"/>
  <c r="G69" i="7"/>
  <c r="F69" i="7"/>
  <c r="D69" i="7"/>
  <c r="I68" i="7"/>
  <c r="H68" i="7"/>
  <c r="G68" i="7"/>
  <c r="F68" i="7"/>
  <c r="D68" i="7"/>
  <c r="I67" i="7"/>
  <c r="H67" i="7"/>
  <c r="G67" i="7"/>
  <c r="F67" i="7"/>
  <c r="D67" i="7"/>
  <c r="I66" i="7"/>
  <c r="H66" i="7"/>
  <c r="G66" i="7"/>
  <c r="F66" i="7"/>
  <c r="D66" i="7"/>
  <c r="I65" i="7"/>
  <c r="H65" i="7"/>
  <c r="G65" i="7"/>
  <c r="F65" i="7"/>
  <c r="D65" i="7"/>
  <c r="I64" i="7"/>
  <c r="H64" i="7"/>
  <c r="G64" i="7"/>
  <c r="F64" i="7"/>
  <c r="D64" i="7"/>
  <c r="I63" i="7"/>
  <c r="H63" i="7"/>
  <c r="G63" i="7"/>
  <c r="F63" i="7"/>
  <c r="D63" i="7"/>
  <c r="I62" i="7"/>
  <c r="H62" i="7"/>
  <c r="G62" i="7"/>
  <c r="F62" i="7"/>
  <c r="D62" i="7"/>
  <c r="I61" i="7"/>
  <c r="H61" i="7"/>
  <c r="G61" i="7"/>
  <c r="F61" i="7"/>
  <c r="D61" i="7"/>
  <c r="I60" i="7"/>
  <c r="H60" i="7"/>
  <c r="G60" i="7"/>
  <c r="F60" i="7"/>
  <c r="D60" i="7"/>
  <c r="I59" i="7"/>
  <c r="H59" i="7"/>
  <c r="G59" i="7"/>
  <c r="F59" i="7"/>
  <c r="D59" i="7"/>
  <c r="I58" i="7"/>
  <c r="H58" i="7"/>
  <c r="G58" i="7"/>
  <c r="F58" i="7"/>
  <c r="D58" i="7"/>
  <c r="I57" i="7"/>
  <c r="H57" i="7"/>
  <c r="G57" i="7"/>
  <c r="F57" i="7"/>
  <c r="D57" i="7"/>
  <c r="I56" i="7"/>
  <c r="H56" i="7"/>
  <c r="G56" i="7"/>
  <c r="F56" i="7"/>
  <c r="D56" i="7"/>
  <c r="I55" i="7"/>
  <c r="H55" i="7"/>
  <c r="G55" i="7"/>
  <c r="F55" i="7"/>
  <c r="D55" i="7"/>
  <c r="I54" i="7"/>
  <c r="H54" i="7"/>
  <c r="G54" i="7"/>
  <c r="F54" i="7"/>
  <c r="D54" i="7"/>
  <c r="I53" i="7"/>
  <c r="H53" i="7"/>
  <c r="G53" i="7"/>
  <c r="F53" i="7"/>
  <c r="D53" i="7"/>
  <c r="I52" i="7"/>
  <c r="H52" i="7"/>
  <c r="G52" i="7"/>
  <c r="F52" i="7"/>
  <c r="D52" i="7"/>
  <c r="I51" i="7"/>
  <c r="H51" i="7"/>
  <c r="G51" i="7"/>
  <c r="F51" i="7"/>
  <c r="D51" i="7"/>
  <c r="I50" i="7"/>
  <c r="H50" i="7"/>
  <c r="G50" i="7"/>
  <c r="F50" i="7"/>
  <c r="D50" i="7"/>
  <c r="I49" i="7"/>
  <c r="H49" i="7"/>
  <c r="G49" i="7"/>
  <c r="F49" i="7"/>
  <c r="D49" i="7"/>
  <c r="I48" i="7"/>
  <c r="H48" i="7"/>
  <c r="G48" i="7"/>
  <c r="F48" i="7"/>
  <c r="D48" i="7"/>
  <c r="I47" i="7"/>
  <c r="H47" i="7"/>
  <c r="G47" i="7"/>
  <c r="F47" i="7"/>
  <c r="D47" i="7"/>
  <c r="I46" i="7"/>
  <c r="H46" i="7"/>
  <c r="G46" i="7"/>
  <c r="F46" i="7"/>
  <c r="D46" i="7"/>
  <c r="I45" i="7"/>
  <c r="H45" i="7"/>
  <c r="G45" i="7"/>
  <c r="F45" i="7"/>
  <c r="D45" i="7"/>
  <c r="I44" i="7"/>
  <c r="H44" i="7"/>
  <c r="G44" i="7"/>
  <c r="F44" i="7"/>
  <c r="D44" i="7"/>
  <c r="I43" i="7"/>
  <c r="H43" i="7"/>
  <c r="G43" i="7"/>
  <c r="F43" i="7"/>
  <c r="D43" i="7"/>
  <c r="I42" i="7"/>
  <c r="H42" i="7"/>
  <c r="G42" i="7"/>
  <c r="F42" i="7"/>
  <c r="D42" i="7"/>
  <c r="I41" i="7"/>
  <c r="H41" i="7"/>
  <c r="G41" i="7"/>
  <c r="F41" i="7"/>
  <c r="D41" i="7"/>
  <c r="I40" i="7"/>
  <c r="H40" i="7"/>
  <c r="G40" i="7"/>
  <c r="F40" i="7"/>
  <c r="D40" i="7"/>
  <c r="I39" i="7"/>
  <c r="H39" i="7"/>
  <c r="G39" i="7"/>
  <c r="F39" i="7"/>
  <c r="D39" i="7"/>
  <c r="I38" i="7"/>
  <c r="H38" i="7"/>
  <c r="G38" i="7"/>
  <c r="F38" i="7"/>
  <c r="D38" i="7"/>
  <c r="I37" i="7"/>
  <c r="H37" i="7"/>
  <c r="G37" i="7"/>
  <c r="F37" i="7"/>
  <c r="D37" i="7"/>
  <c r="I36" i="7"/>
  <c r="H36" i="7"/>
  <c r="G36" i="7"/>
  <c r="F36" i="7"/>
  <c r="D36" i="7"/>
  <c r="I35" i="7"/>
  <c r="H35" i="7"/>
  <c r="G35" i="7"/>
  <c r="F35" i="7"/>
  <c r="D35" i="7"/>
  <c r="I34" i="7"/>
  <c r="H34" i="7"/>
  <c r="G34" i="7"/>
  <c r="F34" i="7"/>
  <c r="D34" i="7"/>
  <c r="I33" i="7"/>
  <c r="H33" i="7"/>
  <c r="G33" i="7"/>
  <c r="F33" i="7"/>
  <c r="D33" i="7"/>
  <c r="I32" i="7"/>
  <c r="H32" i="7"/>
  <c r="G32" i="7"/>
  <c r="F32" i="7"/>
  <c r="D32" i="7"/>
  <c r="I31" i="7"/>
  <c r="H31" i="7"/>
  <c r="G31" i="7"/>
  <c r="F31" i="7"/>
  <c r="D31" i="7"/>
  <c r="I30" i="7"/>
  <c r="H30" i="7"/>
  <c r="G30" i="7"/>
  <c r="F30" i="7"/>
  <c r="D30" i="7"/>
  <c r="I29" i="7"/>
  <c r="H29" i="7"/>
  <c r="G29" i="7"/>
  <c r="F29" i="7"/>
  <c r="D29" i="7"/>
  <c r="I28" i="7"/>
  <c r="H28" i="7"/>
  <c r="G28" i="7"/>
  <c r="F28" i="7"/>
  <c r="D28" i="7"/>
  <c r="I27" i="7"/>
  <c r="H27" i="7"/>
  <c r="G27" i="7"/>
  <c r="F27" i="7"/>
  <c r="D27" i="7"/>
  <c r="I26" i="7"/>
  <c r="H26" i="7"/>
  <c r="G26" i="7"/>
  <c r="F26" i="7"/>
  <c r="D26" i="7"/>
  <c r="I25" i="7"/>
  <c r="H25" i="7"/>
  <c r="G25" i="7"/>
  <c r="F25" i="7"/>
  <c r="D25" i="7"/>
  <c r="I24" i="7"/>
  <c r="H24" i="7"/>
  <c r="G24" i="7"/>
  <c r="F24" i="7"/>
  <c r="D24" i="7"/>
  <c r="I23" i="7"/>
  <c r="H23" i="7"/>
  <c r="G23" i="7"/>
  <c r="F23" i="7"/>
  <c r="D23" i="7"/>
  <c r="I22" i="7"/>
  <c r="H22" i="7"/>
  <c r="G22" i="7"/>
  <c r="F22" i="7"/>
  <c r="D22" i="7"/>
  <c r="I21" i="7"/>
  <c r="H21" i="7"/>
  <c r="G21" i="7"/>
  <c r="F21" i="7"/>
  <c r="D21" i="7"/>
  <c r="I20" i="7"/>
  <c r="H20" i="7"/>
  <c r="G20" i="7"/>
  <c r="F20" i="7"/>
  <c r="D20" i="7"/>
  <c r="I19" i="7"/>
  <c r="H19" i="7"/>
  <c r="G19" i="7"/>
  <c r="F19" i="7"/>
  <c r="D19" i="7"/>
  <c r="I18" i="7"/>
  <c r="H18" i="7"/>
  <c r="G18" i="7"/>
  <c r="F18" i="7"/>
  <c r="D18" i="7"/>
  <c r="I17" i="7"/>
  <c r="H17" i="7"/>
  <c r="G17" i="7"/>
  <c r="F17" i="7"/>
  <c r="D17" i="7"/>
  <c r="I16" i="7"/>
  <c r="H16" i="7"/>
  <c r="G16" i="7"/>
  <c r="F16" i="7"/>
  <c r="D16" i="7"/>
  <c r="I15" i="7"/>
  <c r="H15" i="7"/>
  <c r="G15" i="7"/>
  <c r="F15" i="7"/>
  <c r="D15" i="7"/>
  <c r="I14" i="7"/>
  <c r="H14" i="7"/>
  <c r="G14" i="7"/>
  <c r="F14" i="7"/>
  <c r="D14" i="7"/>
  <c r="I13" i="7"/>
  <c r="H13" i="7"/>
  <c r="G13" i="7"/>
  <c r="F13" i="7"/>
  <c r="D13" i="7"/>
  <c r="I12" i="7"/>
  <c r="H12" i="7"/>
  <c r="G12" i="7"/>
  <c r="F12" i="7"/>
  <c r="D12" i="7"/>
  <c r="I11" i="7"/>
  <c r="H11" i="7"/>
  <c r="G11" i="7"/>
  <c r="F11" i="7"/>
  <c r="D11" i="7"/>
  <c r="I10" i="7"/>
  <c r="H10" i="7"/>
  <c r="G10" i="7"/>
  <c r="F10" i="7"/>
  <c r="D10" i="7"/>
  <c r="I9" i="7"/>
  <c r="H9" i="7"/>
  <c r="G9" i="7"/>
  <c r="F9" i="7"/>
  <c r="D9" i="7"/>
  <c r="I8" i="7"/>
  <c r="H8" i="7"/>
  <c r="G8" i="7"/>
  <c r="F8" i="7"/>
  <c r="D8" i="7"/>
  <c r="I7" i="7"/>
  <c r="H7" i="7"/>
  <c r="G7" i="7"/>
  <c r="F7" i="7"/>
  <c r="D7" i="7"/>
  <c r="I6" i="7"/>
  <c r="H6" i="7"/>
  <c r="G6" i="7"/>
  <c r="F6" i="7"/>
  <c r="D6" i="7"/>
  <c r="A5" i="7"/>
  <c r="A1" i="7"/>
  <c r="N101" i="6" a="1"/>
  <c r="N101" i="6" s="1"/>
  <c r="M101" i="6"/>
  <c r="N100" i="6" a="1"/>
  <c r="N100" i="6" s="1"/>
  <c r="M100" i="6"/>
  <c r="N99" i="6" a="1"/>
  <c r="N99" i="6" s="1"/>
  <c r="M99" i="6"/>
  <c r="N98" i="6" a="1"/>
  <c r="N98" i="6" s="1"/>
  <c r="M98" i="6"/>
  <c r="N97" i="6" a="1"/>
  <c r="N97" i="6" s="1"/>
  <c r="M97" i="6"/>
  <c r="N96" i="6" a="1"/>
  <c r="N96" i="6" s="1"/>
  <c r="M96" i="6"/>
  <c r="N95" i="6" a="1"/>
  <c r="N95" i="6" s="1"/>
  <c r="M95" i="6"/>
  <c r="N94" i="6" a="1"/>
  <c r="N94" i="6" s="1"/>
  <c r="M94" i="6"/>
  <c r="N93" i="6" a="1"/>
  <c r="N93" i="6" s="1"/>
  <c r="M93" i="6"/>
  <c r="N92" i="6" a="1"/>
  <c r="N92" i="6" s="1"/>
  <c r="M92" i="6"/>
  <c r="N91" i="6" a="1"/>
  <c r="N91" i="6" s="1"/>
  <c r="M91" i="6"/>
  <c r="N90" i="6" a="1"/>
  <c r="N90" i="6" s="1"/>
  <c r="M90" i="6"/>
  <c r="N89" i="6" a="1"/>
  <c r="N89" i="6" s="1"/>
  <c r="M89" i="6"/>
  <c r="N88" i="6" a="1"/>
  <c r="N88" i="6" s="1"/>
  <c r="M88" i="6"/>
  <c r="N87" i="6" a="1"/>
  <c r="N87" i="6" s="1"/>
  <c r="M87" i="6"/>
  <c r="N86" i="6" a="1"/>
  <c r="N86" i="6" s="1"/>
  <c r="M86" i="6"/>
  <c r="N85" i="6" a="1"/>
  <c r="N85" i="6" s="1"/>
  <c r="M85" i="6"/>
  <c r="N84" i="6" a="1"/>
  <c r="N84" i="6" s="1"/>
  <c r="M84" i="6"/>
  <c r="N83" i="6" a="1"/>
  <c r="N83" i="6" s="1"/>
  <c r="M83" i="6"/>
  <c r="N82" i="6" a="1"/>
  <c r="N82" i="6" s="1"/>
  <c r="M82" i="6"/>
  <c r="N81" i="6" a="1"/>
  <c r="N81" i="6" s="1"/>
  <c r="M81" i="6"/>
  <c r="N80" i="6" a="1"/>
  <c r="N80" i="6" s="1"/>
  <c r="M80" i="6"/>
  <c r="N79" i="6" a="1"/>
  <c r="N79" i="6" s="1"/>
  <c r="M79" i="6"/>
  <c r="N78" i="6" a="1"/>
  <c r="N78" i="6" s="1"/>
  <c r="M78" i="6"/>
  <c r="N77" i="6" a="1"/>
  <c r="N77" i="6" s="1"/>
  <c r="M77" i="6"/>
  <c r="N76" i="6" a="1"/>
  <c r="N76" i="6" s="1"/>
  <c r="M76" i="6"/>
  <c r="N75" i="6" a="1"/>
  <c r="N75" i="6" s="1"/>
  <c r="M75" i="6"/>
  <c r="N74" i="6" a="1"/>
  <c r="N74" i="6" s="1"/>
  <c r="M74" i="6"/>
  <c r="N73" i="6" a="1"/>
  <c r="N73" i="6" s="1"/>
  <c r="M73" i="6"/>
  <c r="N72" i="6" a="1"/>
  <c r="N72" i="6" s="1"/>
  <c r="M72" i="6"/>
  <c r="N71" i="6" a="1"/>
  <c r="N71" i="6" s="1"/>
  <c r="M71" i="6"/>
  <c r="N70" i="6" a="1"/>
  <c r="N70" i="6" s="1"/>
  <c r="M70" i="6"/>
  <c r="N69" i="6" a="1"/>
  <c r="N69" i="6" s="1"/>
  <c r="M69" i="6"/>
  <c r="N68" i="6" a="1"/>
  <c r="N68" i="6" s="1"/>
  <c r="M68" i="6"/>
  <c r="N67" i="6" a="1"/>
  <c r="N67" i="6" s="1"/>
  <c r="M67" i="6"/>
  <c r="N66" i="6" a="1"/>
  <c r="N66" i="6" s="1"/>
  <c r="M66" i="6"/>
  <c r="N65" i="6" a="1"/>
  <c r="N65" i="6" s="1"/>
  <c r="M65" i="6"/>
  <c r="N64" i="6" a="1"/>
  <c r="N64" i="6" s="1"/>
  <c r="M64" i="6"/>
  <c r="N63" i="6" a="1"/>
  <c r="N63" i="6" s="1"/>
  <c r="M63" i="6"/>
  <c r="N62" i="6" a="1"/>
  <c r="N62" i="6" s="1"/>
  <c r="M62" i="6"/>
  <c r="N61" i="6" a="1"/>
  <c r="N61" i="6" s="1"/>
  <c r="M61" i="6"/>
  <c r="N60" i="6" a="1"/>
  <c r="N60" i="6" s="1"/>
  <c r="M60" i="6"/>
  <c r="N59" i="6" a="1"/>
  <c r="N59" i="6" s="1"/>
  <c r="M59" i="6"/>
  <c r="N58" i="6" a="1"/>
  <c r="N58" i="6" s="1"/>
  <c r="M58" i="6"/>
  <c r="N57" i="6" a="1"/>
  <c r="N57" i="6" s="1"/>
  <c r="M57" i="6"/>
  <c r="N56" i="6" a="1"/>
  <c r="N56" i="6" s="1"/>
  <c r="M56" i="6"/>
  <c r="N55" i="6" a="1"/>
  <c r="N55" i="6" s="1"/>
  <c r="M55" i="6"/>
  <c r="N54" i="6" a="1"/>
  <c r="N54" i="6" s="1"/>
  <c r="M54" i="6"/>
  <c r="N53" i="6" a="1"/>
  <c r="N53" i="6" s="1"/>
  <c r="M53" i="6"/>
  <c r="N52" i="6" a="1"/>
  <c r="N52" i="6" s="1"/>
  <c r="M52" i="6"/>
  <c r="N51" i="6" a="1"/>
  <c r="N51" i="6" s="1"/>
  <c r="M51" i="6"/>
  <c r="N50" i="6" a="1"/>
  <c r="N50" i="6" s="1"/>
  <c r="M50" i="6"/>
  <c r="N49" i="6" a="1"/>
  <c r="N49" i="6" s="1"/>
  <c r="M49" i="6"/>
  <c r="N48" i="6" a="1"/>
  <c r="N48" i="6" s="1"/>
  <c r="M48" i="6"/>
  <c r="N47" i="6" a="1"/>
  <c r="N47" i="6" s="1"/>
  <c r="M47" i="6"/>
  <c r="N46" i="6" a="1"/>
  <c r="N46" i="6" s="1"/>
  <c r="M46" i="6"/>
  <c r="N45" i="6" a="1"/>
  <c r="N45" i="6" s="1"/>
  <c r="M45" i="6"/>
  <c r="N44" i="6" a="1"/>
  <c r="N44" i="6" s="1"/>
  <c r="M44" i="6"/>
  <c r="N43" i="6" a="1"/>
  <c r="N43" i="6" s="1"/>
  <c r="M43" i="6"/>
  <c r="N42" i="6" a="1"/>
  <c r="N42" i="6" s="1"/>
  <c r="M42" i="6"/>
  <c r="N41" i="6" a="1"/>
  <c r="N41" i="6" s="1"/>
  <c r="M41" i="6"/>
  <c r="N40" i="6" a="1"/>
  <c r="N40" i="6" s="1"/>
  <c r="M40" i="6"/>
  <c r="N39" i="6" a="1"/>
  <c r="N39" i="6" s="1"/>
  <c r="M39" i="6"/>
  <c r="N38" i="6" a="1"/>
  <c r="N38" i="6" s="1"/>
  <c r="M38" i="6"/>
  <c r="N37" i="6" a="1"/>
  <c r="N37" i="6" s="1"/>
  <c r="M37" i="6"/>
  <c r="N36" i="6" a="1"/>
  <c r="N36" i="6" s="1"/>
  <c r="M36" i="6"/>
  <c r="N35" i="6" a="1"/>
  <c r="N35" i="6" s="1"/>
  <c r="M35" i="6"/>
  <c r="N34" i="6" a="1"/>
  <c r="N34" i="6" s="1"/>
  <c r="M34" i="6"/>
  <c r="N33" i="6" a="1"/>
  <c r="N33" i="6" s="1"/>
  <c r="M33" i="6"/>
  <c r="N32" i="6" a="1"/>
  <c r="N32" i="6" s="1"/>
  <c r="M32" i="6"/>
  <c r="N31" i="6" a="1"/>
  <c r="N31" i="6" s="1"/>
  <c r="M31" i="6"/>
  <c r="N30" i="6" a="1"/>
  <c r="N30" i="6" s="1"/>
  <c r="M30" i="6"/>
  <c r="N29" i="6" a="1"/>
  <c r="N29" i="6" s="1"/>
  <c r="M29" i="6"/>
  <c r="N28" i="6" a="1"/>
  <c r="N28" i="6" s="1"/>
  <c r="M28" i="6"/>
  <c r="N27" i="6" a="1"/>
  <c r="N27" i="6" s="1"/>
  <c r="M27" i="6"/>
  <c r="N26" i="6" a="1"/>
  <c r="N26" i="6" s="1"/>
  <c r="M26" i="6"/>
  <c r="N25" i="6" a="1"/>
  <c r="N25" i="6" s="1"/>
  <c r="M25" i="6"/>
  <c r="N24" i="6" a="1"/>
  <c r="N24" i="6" s="1"/>
  <c r="M24" i="6"/>
  <c r="N23" i="6" a="1"/>
  <c r="N23" i="6" s="1"/>
  <c r="M23" i="6"/>
  <c r="N22" i="6" a="1"/>
  <c r="N22" i="6" s="1"/>
  <c r="M22" i="6"/>
  <c r="N21" i="6" a="1"/>
  <c r="N21" i="6" s="1"/>
  <c r="M21" i="6"/>
  <c r="N20" i="6" a="1"/>
  <c r="N20" i="6" s="1"/>
  <c r="M20" i="6"/>
  <c r="N19" i="6" a="1"/>
  <c r="N19" i="6" s="1"/>
  <c r="M19" i="6"/>
  <c r="N18" i="6" a="1"/>
  <c r="N18" i="6" s="1"/>
  <c r="M18" i="6"/>
  <c r="N17" i="6" a="1"/>
  <c r="N17" i="6" s="1"/>
  <c r="M17" i="6"/>
  <c r="N16" i="6" a="1"/>
  <c r="N16" i="6" s="1"/>
  <c r="M16" i="6"/>
  <c r="N15" i="6" a="1"/>
  <c r="N15" i="6" s="1"/>
  <c r="M15" i="6"/>
  <c r="N14" i="6" a="1"/>
  <c r="N14" i="6" s="1"/>
  <c r="M14" i="6"/>
  <c r="N13" i="6" a="1"/>
  <c r="N13" i="6" s="1"/>
  <c r="M13" i="6"/>
  <c r="N12" i="6" a="1"/>
  <c r="N12" i="6" s="1"/>
  <c r="M12" i="6"/>
  <c r="N11" i="6" a="1"/>
  <c r="N11" i="6" s="1"/>
  <c r="M11" i="6"/>
  <c r="N10" i="6" a="1"/>
  <c r="N10" i="6" s="1"/>
  <c r="M10" i="6"/>
  <c r="N9" i="6" a="1"/>
  <c r="N9" i="6" s="1"/>
  <c r="M9" i="6"/>
  <c r="N8" i="6" a="1"/>
  <c r="N8" i="6" s="1"/>
  <c r="M8" i="6"/>
  <c r="N7" i="6" a="1"/>
  <c r="N7" i="6" s="1"/>
  <c r="M7" i="6"/>
  <c r="R6" i="6" a="1"/>
  <c r="R6" i="6" s="1"/>
  <c r="N6" i="6" a="1"/>
  <c r="N6" i="6" s="1"/>
  <c r="M6" i="6"/>
  <c r="A5" i="6"/>
  <c r="A1" i="6"/>
  <c r="P6" i="5" a="1"/>
  <c r="P6" i="5" s="1"/>
  <c r="A5" i="5"/>
  <c r="A1" i="5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A5" i="4"/>
  <c r="A1" i="4"/>
  <c r="A1" i="3"/>
  <c r="A1" i="2"/>
  <c r="A1" i="1"/>
  <c r="B2" i="12" a="1"/>
  <c r="B2" i="12" s="1"/>
  <c r="J5" i="10"/>
  <c r="J10" i="10" s="1"/>
  <c r="G10" i="10" s="1"/>
  <c r="H10" i="10" s="1"/>
  <c r="C9" i="12" l="1"/>
  <c r="C8" i="12"/>
  <c r="C10" i="12"/>
  <c r="C11" i="12"/>
  <c r="C13" i="12"/>
  <c r="C6" i="12"/>
  <c r="C12" i="12"/>
  <c r="C7" i="12"/>
  <c r="C5" i="12"/>
  <c r="C4" i="12"/>
  <c r="C3" i="12"/>
  <c r="I10" i="1"/>
  <c r="I17" i="1"/>
  <c r="I9" i="1"/>
  <c r="I16" i="1"/>
  <c r="I8" i="1"/>
  <c r="I15" i="1"/>
  <c r="I7" i="1"/>
  <c r="I14" i="1"/>
  <c r="I6" i="1"/>
  <c r="I13" i="1"/>
  <c r="I5" i="1"/>
  <c r="I12" i="1"/>
  <c r="L58" i="5" a="1"/>
  <c r="L58" i="5" s="1"/>
  <c r="M40" i="5" a="1"/>
  <c r="M40" i="5" s="1"/>
  <c r="L23" i="5" a="1"/>
  <c r="L23" i="5" s="1"/>
  <c r="E2" i="12"/>
  <c r="B3" i="12"/>
  <c r="L76" i="5" a="1"/>
  <c r="L76" i="5" s="1"/>
  <c r="M105" i="5" a="1"/>
  <c r="M105" i="5" s="1"/>
  <c r="L67" i="5" a="1"/>
  <c r="L67" i="5" s="1"/>
  <c r="M14" i="5" a="1"/>
  <c r="M14" i="5" s="1"/>
  <c r="L32" i="5" a="1"/>
  <c r="L32" i="5" s="1"/>
  <c r="L49" i="5" a="1"/>
  <c r="L49" i="5" s="1"/>
  <c r="L87" i="5" a="1"/>
  <c r="L87" i="5" s="1"/>
  <c r="L17" i="5" a="1"/>
  <c r="L17" i="5" s="1"/>
  <c r="M52" i="5" a="1"/>
  <c r="M52" i="5" s="1"/>
  <c r="M69" i="5" a="1"/>
  <c r="M69" i="5" s="1"/>
  <c r="M89" i="5" a="1"/>
  <c r="M89" i="5" s="1"/>
  <c r="G23" i="12"/>
  <c r="M17" i="5" a="1"/>
  <c r="M17" i="5" s="1"/>
  <c r="L35" i="5" a="1"/>
  <c r="L35" i="5" s="1"/>
  <c r="L55" i="5" a="1"/>
  <c r="L55" i="5" s="1"/>
  <c r="M72" i="5" a="1"/>
  <c r="M72" i="5" s="1"/>
  <c r="L90" i="5" a="1"/>
  <c r="L90" i="5" s="1"/>
  <c r="L6" i="5" a="1"/>
  <c r="L6" i="5" s="1"/>
  <c r="M20" i="5" a="1"/>
  <c r="M20" i="5" s="1"/>
  <c r="M37" i="5" a="1"/>
  <c r="M37" i="5" s="1"/>
  <c r="M57" i="5" a="1"/>
  <c r="M57" i="5" s="1"/>
  <c r="M75" i="5" a="1"/>
  <c r="M75" i="5" s="1"/>
  <c r="H12" i="12"/>
  <c r="M8" i="5" a="1"/>
  <c r="M8" i="5" s="1"/>
  <c r="M25" i="5" a="1"/>
  <c r="M25" i="5" s="1"/>
  <c r="M43" i="5" a="1"/>
  <c r="M43" i="5" s="1"/>
  <c r="L61" i="5" a="1"/>
  <c r="L61" i="5" s="1"/>
  <c r="L81" i="5" a="1"/>
  <c r="L81" i="5" s="1"/>
  <c r="M11" i="5" a="1"/>
  <c r="M11" i="5" s="1"/>
  <c r="L26" i="5" a="1"/>
  <c r="L26" i="5" s="1"/>
  <c r="L44" i="5" a="1"/>
  <c r="L44" i="5" s="1"/>
  <c r="L64" i="5" a="1"/>
  <c r="L64" i="5" s="1"/>
  <c r="M81" i="5" a="1"/>
  <c r="M81" i="5" s="1"/>
  <c r="O44" i="6" a="1"/>
  <c r="O44" i="6" s="1"/>
  <c r="M111" i="5" a="1"/>
  <c r="M111" i="5" s="1"/>
  <c r="L12" i="5" a="1"/>
  <c r="L12" i="5" s="1"/>
  <c r="L29" i="5" a="1"/>
  <c r="L29" i="5" s="1"/>
  <c r="M46" i="5" a="1"/>
  <c r="M46" i="5" s="1"/>
  <c r="M84" i="5" a="1"/>
  <c r="M84" i="5" s="1"/>
  <c r="I5" i="12"/>
  <c r="H8" i="8"/>
  <c r="H5" i="12"/>
  <c r="I8" i="12"/>
  <c r="L39" i="5" a="1"/>
  <c r="L39" i="5" s="1"/>
  <c r="O59" i="6" a="1"/>
  <c r="O59" i="6" s="1"/>
  <c r="O62" i="6" a="1"/>
  <c r="O62" i="6" s="1"/>
  <c r="G24" i="12"/>
  <c r="H37" i="12"/>
  <c r="O24" i="6" a="1"/>
  <c r="O24" i="6" s="1"/>
  <c r="G55" i="12"/>
  <c r="H44" i="12"/>
  <c r="K9" i="12"/>
  <c r="G56" i="12"/>
  <c r="H69" i="12"/>
  <c r="K17" i="12"/>
  <c r="M49" i="5" a="1"/>
  <c r="M49" i="5" s="1"/>
  <c r="M78" i="5" a="1"/>
  <c r="M78" i="5" s="1"/>
  <c r="G87" i="12"/>
  <c r="H76" i="12"/>
  <c r="G88" i="12"/>
  <c r="L9" i="5" a="1"/>
  <c r="L9" i="5" s="1"/>
  <c r="L18" i="5" a="1"/>
  <c r="L18" i="5" s="1"/>
  <c r="M26" i="5" a="1"/>
  <c r="M26" i="5" s="1"/>
  <c r="M29" i="5" a="1"/>
  <c r="M29" i="5" s="1"/>
  <c r="M35" i="5" a="1"/>
  <c r="M35" i="5" s="1"/>
  <c r="L47" i="5" a="1"/>
  <c r="L47" i="5" s="1"/>
  <c r="M55" i="5" a="1"/>
  <c r="M55" i="5" s="1"/>
  <c r="M61" i="5" a="1"/>
  <c r="M61" i="5" s="1"/>
  <c r="M67" i="5" a="1"/>
  <c r="M67" i="5" s="1"/>
  <c r="L73" i="5" a="1"/>
  <c r="L73" i="5" s="1"/>
  <c r="L82" i="5" a="1"/>
  <c r="L82" i="5" s="1"/>
  <c r="M87" i="5" a="1"/>
  <c r="M87" i="5" s="1"/>
  <c r="M90" i="5" a="1"/>
  <c r="M90" i="5" s="1"/>
  <c r="M93" i="5" a="1"/>
  <c r="M93" i="5" s="1"/>
  <c r="M97" i="5" a="1"/>
  <c r="M97" i="5" s="1"/>
  <c r="O21" i="6" a="1"/>
  <c r="O21" i="6" s="1"/>
  <c r="O36" i="6" a="1"/>
  <c r="O36" i="6" s="1"/>
  <c r="O50" i="6" a="1"/>
  <c r="O50" i="6" s="1"/>
  <c r="M112" i="5" a="1"/>
  <c r="M112" i="5" s="1"/>
  <c r="L111" i="5" a="1"/>
  <c r="L111" i="5" s="1"/>
  <c r="M12" i="5" a="1"/>
  <c r="M12" i="5" s="1"/>
  <c r="M18" i="5" a="1"/>
  <c r="M18" i="5" s="1"/>
  <c r="L27" i="5" a="1"/>
  <c r="L27" i="5" s="1"/>
  <c r="L36" i="5" a="1"/>
  <c r="L36" i="5" s="1"/>
  <c r="M44" i="5" a="1"/>
  <c r="M44" i="5" s="1"/>
  <c r="M50" i="5" a="1"/>
  <c r="M50" i="5" s="1"/>
  <c r="L53" i="5" a="1"/>
  <c r="L53" i="5" s="1"/>
  <c r="L56" i="5" a="1"/>
  <c r="L56" i="5" s="1"/>
  <c r="L59" i="5" a="1"/>
  <c r="L59" i="5" s="1"/>
  <c r="L62" i="5" a="1"/>
  <c r="L62" i="5" s="1"/>
  <c r="L68" i="5" a="1"/>
  <c r="L68" i="5" s="1"/>
  <c r="M70" i="5" a="1"/>
  <c r="M70" i="5" s="1"/>
  <c r="M76" i="5" a="1"/>
  <c r="M76" i="5" s="1"/>
  <c r="M79" i="5" a="1"/>
  <c r="M79" i="5" s="1"/>
  <c r="M82" i="5" a="1"/>
  <c r="M82" i="5" s="1"/>
  <c r="L85" i="5" a="1"/>
  <c r="L85" i="5" s="1"/>
  <c r="L88" i="5" a="1"/>
  <c r="L88" i="5" s="1"/>
  <c r="L91" i="5" a="1"/>
  <c r="L91" i="5" s="1"/>
  <c r="L94" i="5" a="1"/>
  <c r="L94" i="5" s="1"/>
  <c r="L98" i="5" a="1"/>
  <c r="L98" i="5" s="1"/>
  <c r="M107" i="5" a="1"/>
  <c r="M107" i="5" s="1"/>
  <c r="O13" i="6" a="1"/>
  <c r="O13" i="6" s="1"/>
  <c r="O16" i="6" a="1"/>
  <c r="O16" i="6" s="1"/>
  <c r="O45" i="6" a="1"/>
  <c r="O45" i="6" s="1"/>
  <c r="O48" i="6" a="1"/>
  <c r="O48" i="6" s="1"/>
  <c r="O72" i="6" a="1"/>
  <c r="O72" i="6" s="1"/>
  <c r="G31" i="12"/>
  <c r="G63" i="12"/>
  <c r="G95" i="12"/>
  <c r="H13" i="12"/>
  <c r="H45" i="12"/>
  <c r="H77" i="12"/>
  <c r="I9" i="12"/>
  <c r="K25" i="12"/>
  <c r="M15" i="5" a="1"/>
  <c r="M15" i="5" s="1"/>
  <c r="L21" i="5" a="1"/>
  <c r="L21" i="5" s="1"/>
  <c r="L24" i="5" a="1"/>
  <c r="L24" i="5" s="1"/>
  <c r="L30" i="5" a="1"/>
  <c r="L30" i="5" s="1"/>
  <c r="M38" i="5" a="1"/>
  <c r="M38" i="5" s="1"/>
  <c r="M47" i="5" a="1"/>
  <c r="M47" i="5" s="1"/>
  <c r="L7" i="5" a="1"/>
  <c r="L7" i="5" s="1"/>
  <c r="M9" i="5" a="1"/>
  <c r="M9" i="5" s="1"/>
  <c r="L13" i="5" a="1"/>
  <c r="L13" i="5" s="1"/>
  <c r="L16" i="5" a="1"/>
  <c r="L16" i="5" s="1"/>
  <c r="M24" i="5" a="1"/>
  <c r="M24" i="5" s="1"/>
  <c r="M27" i="5" a="1"/>
  <c r="M27" i="5" s="1"/>
  <c r="L33" i="5" a="1"/>
  <c r="L33" i="5" s="1"/>
  <c r="M41" i="5" a="1"/>
  <c r="M41" i="5" s="1"/>
  <c r="L45" i="5" a="1"/>
  <c r="L45" i="5" s="1"/>
  <c r="L48" i="5" a="1"/>
  <c r="L48" i="5" s="1"/>
  <c r="M56" i="5" a="1"/>
  <c r="M56" i="5" s="1"/>
  <c r="M59" i="5" a="1"/>
  <c r="M59" i="5" s="1"/>
  <c r="L65" i="5" a="1"/>
  <c r="L65" i="5" s="1"/>
  <c r="L71" i="5" a="1"/>
  <c r="L71" i="5" s="1"/>
  <c r="M73" i="5" a="1"/>
  <c r="M73" i="5" s="1"/>
  <c r="L77" i="5" a="1"/>
  <c r="L77" i="5" s="1"/>
  <c r="L80" i="5" a="1"/>
  <c r="L80" i="5" s="1"/>
  <c r="M88" i="5" a="1"/>
  <c r="M88" i="5" s="1"/>
  <c r="M91" i="5" a="1"/>
  <c r="M91" i="5" s="1"/>
  <c r="M99" i="5" a="1"/>
  <c r="M99" i="5" s="1"/>
  <c r="O28" i="6" a="1"/>
  <c r="O28" i="6" s="1"/>
  <c r="O57" i="6" a="1"/>
  <c r="O57" i="6" s="1"/>
  <c r="G32" i="12"/>
  <c r="G64" i="12"/>
  <c r="G96" i="12"/>
  <c r="H20" i="12"/>
  <c r="H52" i="12"/>
  <c r="H84" i="12"/>
  <c r="I13" i="12"/>
  <c r="K33" i="12"/>
  <c r="L112" i="5" a="1"/>
  <c r="L112" i="5" s="1"/>
  <c r="L15" i="5" a="1"/>
  <c r="L15" i="5" s="1"/>
  <c r="M23" i="5" a="1"/>
  <c r="M23" i="5" s="1"/>
  <c r="M32" i="5" a="1"/>
  <c r="M32" i="5" s="1"/>
  <c r="L41" i="5" a="1"/>
  <c r="L41" i="5" s="1"/>
  <c r="L50" i="5" a="1"/>
  <c r="L50" i="5" s="1"/>
  <c r="M58" i="5" a="1"/>
  <c r="M58" i="5" s="1"/>
  <c r="M64" i="5" a="1"/>
  <c r="M64" i="5" s="1"/>
  <c r="L70" i="5" a="1"/>
  <c r="L70" i="5" s="1"/>
  <c r="L79" i="5" a="1"/>
  <c r="L79" i="5" s="1"/>
  <c r="L10" i="5" a="1"/>
  <c r="L10" i="5" s="1"/>
  <c r="L19" i="5" a="1"/>
  <c r="L19" i="5" s="1"/>
  <c r="M21" i="5" a="1"/>
  <c r="M21" i="5" s="1"/>
  <c r="L28" i="5" a="1"/>
  <c r="L28" i="5" s="1"/>
  <c r="M30" i="5" a="1"/>
  <c r="M30" i="5" s="1"/>
  <c r="M33" i="5" a="1"/>
  <c r="M33" i="5" s="1"/>
  <c r="M36" i="5" a="1"/>
  <c r="M36" i="5" s="1"/>
  <c r="L42" i="5" a="1"/>
  <c r="L42" i="5" s="1"/>
  <c r="L51" i="5" a="1"/>
  <c r="L51" i="5" s="1"/>
  <c r="M53" i="5" a="1"/>
  <c r="M53" i="5" s="1"/>
  <c r="L60" i="5" a="1"/>
  <c r="L60" i="5" s="1"/>
  <c r="M62" i="5" a="1"/>
  <c r="M62" i="5" s="1"/>
  <c r="M65" i="5" a="1"/>
  <c r="M65" i="5" s="1"/>
  <c r="M68" i="5" a="1"/>
  <c r="M68" i="5" s="1"/>
  <c r="L74" i="5" a="1"/>
  <c r="L74" i="5" s="1"/>
  <c r="L83" i="5" a="1"/>
  <c r="L83" i="5" s="1"/>
  <c r="M85" i="5" a="1"/>
  <c r="M85" i="5" s="1"/>
  <c r="L92" i="5" a="1"/>
  <c r="L92" i="5" s="1"/>
  <c r="M94" i="5" a="1"/>
  <c r="M94" i="5" s="1"/>
  <c r="L100" i="5" a="1"/>
  <c r="L100" i="5" s="1"/>
  <c r="M109" i="5" a="1"/>
  <c r="M109" i="5" s="1"/>
  <c r="O8" i="6" a="1"/>
  <c r="O8" i="6" s="1"/>
  <c r="O40" i="6" a="1"/>
  <c r="O40" i="6" s="1"/>
  <c r="G7" i="12"/>
  <c r="G39" i="12"/>
  <c r="G71" i="12"/>
  <c r="G103" i="12"/>
  <c r="H21" i="12"/>
  <c r="H53" i="12"/>
  <c r="H85" i="12"/>
  <c r="K41" i="12"/>
  <c r="M6" i="5" a="1"/>
  <c r="M6" i="5" s="1"/>
  <c r="L38" i="5" a="1"/>
  <c r="L38" i="5" s="1"/>
  <c r="M7" i="5" a="1"/>
  <c r="M7" i="5" s="1"/>
  <c r="M10" i="5" a="1"/>
  <c r="M10" i="5" s="1"/>
  <c r="M13" i="5" a="1"/>
  <c r="M13" i="5" s="1"/>
  <c r="M16" i="5" a="1"/>
  <c r="M16" i="5" s="1"/>
  <c r="M19" i="5" a="1"/>
  <c r="M19" i="5" s="1"/>
  <c r="L22" i="5" a="1"/>
  <c r="L22" i="5" s="1"/>
  <c r="L25" i="5" a="1"/>
  <c r="L25" i="5" s="1"/>
  <c r="L31" i="5" a="1"/>
  <c r="L31" i="5" s="1"/>
  <c r="L34" i="5" a="1"/>
  <c r="L34" i="5" s="1"/>
  <c r="M39" i="5" a="1"/>
  <c r="M39" i="5" s="1"/>
  <c r="M42" i="5" a="1"/>
  <c r="M42" i="5" s="1"/>
  <c r="M45" i="5" a="1"/>
  <c r="M45" i="5" s="1"/>
  <c r="M48" i="5" a="1"/>
  <c r="M48" i="5" s="1"/>
  <c r="M51" i="5" a="1"/>
  <c r="M51" i="5" s="1"/>
  <c r="L54" i="5" a="1"/>
  <c r="L54" i="5" s="1"/>
  <c r="L57" i="5" a="1"/>
  <c r="L57" i="5" s="1"/>
  <c r="L63" i="5" a="1"/>
  <c r="L63" i="5" s="1"/>
  <c r="L66" i="5" a="1"/>
  <c r="L66" i="5" s="1"/>
  <c r="M71" i="5" a="1"/>
  <c r="M71" i="5" s="1"/>
  <c r="M74" i="5" a="1"/>
  <c r="M74" i="5" s="1"/>
  <c r="M77" i="5" a="1"/>
  <c r="M77" i="5" s="1"/>
  <c r="M80" i="5" a="1"/>
  <c r="M80" i="5" s="1"/>
  <c r="M83" i="5" a="1"/>
  <c r="M83" i="5" s="1"/>
  <c r="L86" i="5" a="1"/>
  <c r="L86" i="5" s="1"/>
  <c r="L89" i="5" a="1"/>
  <c r="L89" i="5" s="1"/>
  <c r="L95" i="5" a="1"/>
  <c r="L95" i="5" s="1"/>
  <c r="M101" i="5" a="1"/>
  <c r="M101" i="5" s="1"/>
  <c r="O20" i="6" a="1"/>
  <c r="O20" i="6" s="1"/>
  <c r="O37" i="6" a="1"/>
  <c r="O37" i="6" s="1"/>
  <c r="O49" i="6" a="1"/>
  <c r="O49" i="6" s="1"/>
  <c r="O67" i="6" a="1"/>
  <c r="O67" i="6" s="1"/>
  <c r="G8" i="12"/>
  <c r="G40" i="12"/>
  <c r="G72" i="12"/>
  <c r="G104" i="12"/>
  <c r="H28" i="12"/>
  <c r="H60" i="12"/>
  <c r="H92" i="12"/>
  <c r="L8" i="5" a="1"/>
  <c r="L8" i="5" s="1"/>
  <c r="L11" i="5" a="1"/>
  <c r="L11" i="5" s="1"/>
  <c r="L14" i="5" a="1"/>
  <c r="L14" i="5" s="1"/>
  <c r="L20" i="5" a="1"/>
  <c r="L20" i="5" s="1"/>
  <c r="M22" i="5" a="1"/>
  <c r="M22" i="5" s="1"/>
  <c r="M28" i="5" a="1"/>
  <c r="M28" i="5" s="1"/>
  <c r="M31" i="5" a="1"/>
  <c r="M31" i="5" s="1"/>
  <c r="M34" i="5" a="1"/>
  <c r="M34" i="5" s="1"/>
  <c r="L37" i="5" a="1"/>
  <c r="L37" i="5" s="1"/>
  <c r="L40" i="5" a="1"/>
  <c r="L40" i="5" s="1"/>
  <c r="L43" i="5" a="1"/>
  <c r="L43" i="5" s="1"/>
  <c r="L46" i="5" a="1"/>
  <c r="L46" i="5" s="1"/>
  <c r="L52" i="5" a="1"/>
  <c r="L52" i="5" s="1"/>
  <c r="M54" i="5" a="1"/>
  <c r="M54" i="5" s="1"/>
  <c r="M60" i="5" a="1"/>
  <c r="M60" i="5" s="1"/>
  <c r="M63" i="5" a="1"/>
  <c r="M63" i="5" s="1"/>
  <c r="M66" i="5" a="1"/>
  <c r="M66" i="5" s="1"/>
  <c r="L69" i="5" a="1"/>
  <c r="L69" i="5" s="1"/>
  <c r="L72" i="5" a="1"/>
  <c r="L72" i="5" s="1"/>
  <c r="L75" i="5" a="1"/>
  <c r="L75" i="5" s="1"/>
  <c r="L78" i="5" a="1"/>
  <c r="L78" i="5" s="1"/>
  <c r="L84" i="5" a="1"/>
  <c r="L84" i="5" s="1"/>
  <c r="M86" i="5" a="1"/>
  <c r="M86" i="5" s="1"/>
  <c r="M92" i="5" a="1"/>
  <c r="M92" i="5" s="1"/>
  <c r="M95" i="5" a="1"/>
  <c r="M95" i="5" s="1"/>
  <c r="O6" i="6" a="1"/>
  <c r="O6" i="6" s="1"/>
  <c r="O29" i="6" a="1"/>
  <c r="O29" i="6" s="1"/>
  <c r="O32" i="6" a="1"/>
  <c r="O32" i="6" s="1"/>
  <c r="O55" i="6" a="1"/>
  <c r="O55" i="6" s="1"/>
  <c r="O83" i="6" a="1"/>
  <c r="O83" i="6" s="1"/>
  <c r="G15" i="12"/>
  <c r="G47" i="12"/>
  <c r="G79" i="12"/>
  <c r="H29" i="12"/>
  <c r="H61" i="12"/>
  <c r="I2" i="12"/>
  <c r="K2" i="12"/>
  <c r="L93" i="5" a="1"/>
  <c r="L93" i="5" s="1"/>
  <c r="L96" i="5" a="1"/>
  <c r="L96" i="5" s="1"/>
  <c r="M103" i="5" a="1"/>
  <c r="M103" i="5" s="1"/>
  <c r="O12" i="6" a="1"/>
  <c r="O12" i="6" s="1"/>
  <c r="H7" i="8"/>
  <c r="G16" i="12"/>
  <c r="G48" i="12"/>
  <c r="G80" i="12"/>
  <c r="H4" i="12"/>
  <c r="H36" i="12"/>
  <c r="H68" i="12"/>
  <c r="M3" i="12"/>
  <c r="J11" i="10"/>
  <c r="G11" i="10" s="1"/>
  <c r="H11" i="10" s="1"/>
  <c r="J6" i="10"/>
  <c r="G6" i="10" s="1"/>
  <c r="H6" i="10" s="1"/>
  <c r="J13" i="10"/>
  <c r="G13" i="10" s="1"/>
  <c r="H13" i="10" s="1"/>
  <c r="J7" i="10"/>
  <c r="G7" i="10" s="1"/>
  <c r="H7" i="10" s="1"/>
  <c r="J9" i="10"/>
  <c r="G9" i="10" s="1"/>
  <c r="H9" i="10" s="1"/>
  <c r="O97" i="6" a="1"/>
  <c r="O97" i="6" s="1"/>
  <c r="O89" i="6" a="1"/>
  <c r="O89" i="6" s="1"/>
  <c r="O81" i="6" a="1"/>
  <c r="O81" i="6" s="1"/>
  <c r="O73" i="6" a="1"/>
  <c r="O73" i="6" s="1"/>
  <c r="O65" i="6" a="1"/>
  <c r="O65" i="6" s="1"/>
  <c r="O100" i="6" a="1"/>
  <c r="O100" i="6" s="1"/>
  <c r="O92" i="6" a="1"/>
  <c r="O92" i="6" s="1"/>
  <c r="O84" i="6" a="1"/>
  <c r="O84" i="6" s="1"/>
  <c r="O76" i="6" a="1"/>
  <c r="O76" i="6" s="1"/>
  <c r="O68" i="6" a="1"/>
  <c r="O68" i="6" s="1"/>
  <c r="O60" i="6" a="1"/>
  <c r="O60" i="6" s="1"/>
  <c r="O52" i="6" a="1"/>
  <c r="O52" i="6" s="1"/>
  <c r="O95" i="6" a="1"/>
  <c r="O95" i="6" s="1"/>
  <c r="O87" i="6" a="1"/>
  <c r="O87" i="6" s="1"/>
  <c r="O79" i="6" a="1"/>
  <c r="O79" i="6" s="1"/>
  <c r="O98" i="6" a="1"/>
  <c r="O98" i="6" s="1"/>
  <c r="O101" i="6" a="1"/>
  <c r="O101" i="6" s="1"/>
  <c r="O93" i="6" a="1"/>
  <c r="O93" i="6" s="1"/>
  <c r="O85" i="6" a="1"/>
  <c r="O85" i="6" s="1"/>
  <c r="O77" i="6" a="1"/>
  <c r="O77" i="6" s="1"/>
  <c r="O69" i="6" a="1"/>
  <c r="O69" i="6" s="1"/>
  <c r="O61" i="6" a="1"/>
  <c r="O61" i="6" s="1"/>
  <c r="O94" i="6" a="1"/>
  <c r="O94" i="6" s="1"/>
  <c r="O74" i="6" a="1"/>
  <c r="O74" i="6" s="1"/>
  <c r="O70" i="6" a="1"/>
  <c r="O70" i="6" s="1"/>
  <c r="O54" i="6" a="1"/>
  <c r="O54" i="6" s="1"/>
  <c r="O47" i="6" a="1"/>
  <c r="O47" i="6" s="1"/>
  <c r="O39" i="6" a="1"/>
  <c r="O39" i="6" s="1"/>
  <c r="O31" i="6" a="1"/>
  <c r="O31" i="6" s="1"/>
  <c r="O23" i="6" a="1"/>
  <c r="O23" i="6" s="1"/>
  <c r="O15" i="6" a="1"/>
  <c r="O15" i="6" s="1"/>
  <c r="O7" i="6" a="1"/>
  <c r="O7" i="6" s="1"/>
  <c r="O96" i="6" a="1"/>
  <c r="O96" i="6" s="1"/>
  <c r="O42" i="6" a="1"/>
  <c r="O42" i="6" s="1"/>
  <c r="O34" i="6" a="1"/>
  <c r="O34" i="6" s="1"/>
  <c r="O26" i="6" a="1"/>
  <c r="O26" i="6" s="1"/>
  <c r="O18" i="6" a="1"/>
  <c r="O18" i="6" s="1"/>
  <c r="O10" i="6" a="1"/>
  <c r="O10" i="6" s="1"/>
  <c r="O63" i="6" a="1"/>
  <c r="O63" i="6" s="1"/>
  <c r="O91" i="6" a="1"/>
  <c r="O91" i="6" s="1"/>
  <c r="O80" i="6" a="1"/>
  <c r="O80" i="6" s="1"/>
  <c r="O78" i="6" a="1"/>
  <c r="O78" i="6" s="1"/>
  <c r="O75" i="6" a="1"/>
  <c r="O75" i="6" s="1"/>
  <c r="O43" i="6" a="1"/>
  <c r="O43" i="6" s="1"/>
  <c r="O35" i="6" a="1"/>
  <c r="O35" i="6" s="1"/>
  <c r="O27" i="6" a="1"/>
  <c r="O27" i="6" s="1"/>
  <c r="O19" i="6" a="1"/>
  <c r="O19" i="6" s="1"/>
  <c r="O11" i="6" a="1"/>
  <c r="O11" i="6" s="1"/>
  <c r="O88" i="6" a="1"/>
  <c r="O88" i="6" s="1"/>
  <c r="O86" i="6" a="1"/>
  <c r="O86" i="6" s="1"/>
  <c r="O53" i="6" a="1"/>
  <c r="O53" i="6" s="1"/>
  <c r="O46" i="6" a="1"/>
  <c r="O46" i="6" s="1"/>
  <c r="O38" i="6" a="1"/>
  <c r="O38" i="6" s="1"/>
  <c r="O30" i="6" a="1"/>
  <c r="O30" i="6" s="1"/>
  <c r="O22" i="6" a="1"/>
  <c r="O22" i="6" s="1"/>
  <c r="O14" i="6" a="1"/>
  <c r="O14" i="6" s="1"/>
  <c r="O90" i="6" a="1"/>
  <c r="O90" i="6" s="1"/>
  <c r="O64" i="6" a="1"/>
  <c r="O64" i="6" s="1"/>
  <c r="O58" i="6" a="1"/>
  <c r="O58" i="6" s="1"/>
  <c r="O56" i="6" a="1"/>
  <c r="O56" i="6" s="1"/>
  <c r="O51" i="6" a="1"/>
  <c r="O51" i="6" s="1"/>
  <c r="O41" i="6" a="1"/>
  <c r="O41" i="6" s="1"/>
  <c r="O33" i="6" a="1"/>
  <c r="O33" i="6" s="1"/>
  <c r="O25" i="6" a="1"/>
  <c r="O25" i="6" s="1"/>
  <c r="O17" i="6" a="1"/>
  <c r="O17" i="6" s="1"/>
  <c r="O9" i="6" a="1"/>
  <c r="O9" i="6" s="1"/>
  <c r="O99" i="6" a="1"/>
  <c r="O99" i="6" s="1"/>
  <c r="M106" i="5" a="1"/>
  <c r="M106" i="5" s="1"/>
  <c r="M104" i="5" a="1"/>
  <c r="M104" i="5" s="1"/>
  <c r="M102" i="5" a="1"/>
  <c r="M102" i="5" s="1"/>
  <c r="M100" i="5" a="1"/>
  <c r="M100" i="5" s="1"/>
  <c r="M98" i="5" a="1"/>
  <c r="M98" i="5" s="1"/>
  <c r="M96" i="5" a="1"/>
  <c r="M96" i="5" s="1"/>
  <c r="O82" i="6" a="1"/>
  <c r="O82" i="6" s="1"/>
  <c r="O71" i="6" a="1"/>
  <c r="O71" i="6" s="1"/>
  <c r="J12" i="10"/>
  <c r="G12" i="10" s="1"/>
  <c r="H12" i="10" s="1"/>
  <c r="J8" i="10"/>
  <c r="G8" i="10" s="1"/>
  <c r="H8" i="10" s="1"/>
  <c r="O66" i="6" a="1"/>
  <c r="O66" i="6" s="1"/>
  <c r="M108" i="5" a="1"/>
  <c r="M108" i="5" s="1"/>
  <c r="M110" i="5" a="1"/>
  <c r="M110" i="5" s="1"/>
  <c r="J97" i="12"/>
  <c r="J89" i="12"/>
  <c r="J81" i="12"/>
  <c r="J73" i="12"/>
  <c r="J65" i="12"/>
  <c r="J57" i="12"/>
  <c r="J49" i="12"/>
  <c r="J41" i="12"/>
  <c r="J33" i="12"/>
  <c r="J25" i="12"/>
  <c r="J17" i="12"/>
  <c r="J9" i="12"/>
  <c r="J2" i="12"/>
  <c r="J96" i="12"/>
  <c r="J88" i="12"/>
  <c r="J80" i="12"/>
  <c r="J72" i="12"/>
  <c r="J64" i="12"/>
  <c r="J56" i="12"/>
  <c r="J48" i="12"/>
  <c r="J40" i="12"/>
  <c r="J32" i="12"/>
  <c r="J24" i="12"/>
  <c r="J16" i="12"/>
  <c r="J8" i="12"/>
  <c r="J95" i="12"/>
  <c r="J87" i="12"/>
  <c r="J79" i="12"/>
  <c r="J71" i="12"/>
  <c r="J63" i="12"/>
  <c r="J55" i="12"/>
  <c r="J47" i="12"/>
  <c r="J39" i="12"/>
  <c r="J31" i="12"/>
  <c r="J23" i="12"/>
  <c r="J15" i="12"/>
  <c r="J7" i="12"/>
  <c r="J94" i="12"/>
  <c r="J86" i="12"/>
  <c r="J78" i="12"/>
  <c r="J70" i="12"/>
  <c r="J62" i="12"/>
  <c r="J54" i="12"/>
  <c r="J46" i="12"/>
  <c r="J38" i="12"/>
  <c r="J30" i="12"/>
  <c r="J22" i="12"/>
  <c r="J14" i="12"/>
  <c r="J6" i="12"/>
  <c r="J93" i="12"/>
  <c r="J85" i="12"/>
  <c r="J77" i="12"/>
  <c r="J69" i="12"/>
  <c r="J61" i="12"/>
  <c r="J53" i="12"/>
  <c r="J45" i="12"/>
  <c r="J37" i="12"/>
  <c r="J29" i="12"/>
  <c r="J21" i="12"/>
  <c r="J13" i="12"/>
  <c r="J5" i="12"/>
  <c r="J92" i="12"/>
  <c r="J84" i="12"/>
  <c r="J76" i="12"/>
  <c r="J68" i="12"/>
  <c r="J60" i="12"/>
  <c r="J52" i="12"/>
  <c r="J44" i="12"/>
  <c r="J36" i="12"/>
  <c r="J28" i="12"/>
  <c r="J20" i="12"/>
  <c r="J12" i="12"/>
  <c r="J4" i="12"/>
  <c r="J91" i="12"/>
  <c r="J83" i="12"/>
  <c r="J75" i="12"/>
  <c r="J67" i="12"/>
  <c r="J59" i="12"/>
  <c r="J51" i="12"/>
  <c r="J43" i="12"/>
  <c r="J35" i="12"/>
  <c r="J27" i="12"/>
  <c r="J19" i="12"/>
  <c r="J11" i="12"/>
  <c r="J3" i="12"/>
  <c r="J66" i="12"/>
  <c r="J10" i="12"/>
  <c r="J74" i="12"/>
  <c r="L97" i="5" a="1"/>
  <c r="L97" i="5" s="1"/>
  <c r="L99" i="5" a="1"/>
  <c r="L99" i="5" s="1"/>
  <c r="L101" i="5" a="1"/>
  <c r="L101" i="5" s="1"/>
  <c r="L103" i="5" a="1"/>
  <c r="L103" i="5" s="1"/>
  <c r="L105" i="5" a="1"/>
  <c r="L105" i="5" s="1"/>
  <c r="L107" i="5" a="1"/>
  <c r="L107" i="5" s="1"/>
  <c r="L109" i="5" a="1"/>
  <c r="L109" i="5" s="1"/>
  <c r="J18" i="12"/>
  <c r="J82" i="12"/>
  <c r="J26" i="12"/>
  <c r="J90" i="12"/>
  <c r="L2" i="12"/>
  <c r="L4" i="12"/>
  <c r="L3" i="12"/>
  <c r="D9" i="12"/>
  <c r="D2" i="12"/>
  <c r="D8" i="12"/>
  <c r="D7" i="12"/>
  <c r="D6" i="12"/>
  <c r="D5" i="12"/>
  <c r="D4" i="12"/>
  <c r="D3" i="12"/>
  <c r="J34" i="12"/>
  <c r="J42" i="12"/>
  <c r="L102" i="5" a="1"/>
  <c r="L102" i="5" s="1"/>
  <c r="L104" i="5" a="1"/>
  <c r="L104" i="5" s="1"/>
  <c r="L106" i="5" a="1"/>
  <c r="L106" i="5" s="1"/>
  <c r="L108" i="5" a="1"/>
  <c r="L108" i="5" s="1"/>
  <c r="L110" i="5" a="1"/>
  <c r="L110" i="5" s="1"/>
  <c r="J50" i="12"/>
  <c r="K10" i="12"/>
  <c r="K18" i="12"/>
  <c r="K26" i="12"/>
  <c r="K34" i="12"/>
  <c r="K42" i="12"/>
  <c r="H9" i="8"/>
  <c r="E3" i="12"/>
  <c r="G2" i="12"/>
  <c r="G9" i="12"/>
  <c r="G17" i="12"/>
  <c r="G25" i="12"/>
  <c r="G33" i="12"/>
  <c r="G41" i="12"/>
  <c r="G49" i="12"/>
  <c r="G57" i="12"/>
  <c r="G65" i="12"/>
  <c r="G73" i="12"/>
  <c r="G81" i="12"/>
  <c r="G89" i="12"/>
  <c r="G97" i="12"/>
  <c r="G105" i="12"/>
  <c r="H6" i="12"/>
  <c r="H14" i="12"/>
  <c r="H22" i="12"/>
  <c r="H30" i="12"/>
  <c r="H38" i="12"/>
  <c r="H46" i="12"/>
  <c r="H54" i="12"/>
  <c r="H62" i="12"/>
  <c r="H70" i="12"/>
  <c r="H78" i="12"/>
  <c r="H86" i="12"/>
  <c r="I10" i="12"/>
  <c r="K3" i="12"/>
  <c r="K11" i="12"/>
  <c r="K19" i="12"/>
  <c r="K27" i="12"/>
  <c r="K35" i="12"/>
  <c r="K43" i="12"/>
  <c r="H10" i="8"/>
  <c r="E4" i="12"/>
  <c r="G10" i="12"/>
  <c r="G18" i="12"/>
  <c r="G26" i="12"/>
  <c r="G34" i="12"/>
  <c r="G42" i="12"/>
  <c r="G50" i="12"/>
  <c r="G58" i="12"/>
  <c r="G66" i="12"/>
  <c r="G74" i="12"/>
  <c r="G82" i="12"/>
  <c r="G90" i="12"/>
  <c r="G98" i="12"/>
  <c r="G106" i="12"/>
  <c r="H7" i="12"/>
  <c r="H15" i="12"/>
  <c r="H23" i="12"/>
  <c r="H31" i="12"/>
  <c r="H39" i="12"/>
  <c r="H47" i="12"/>
  <c r="H55" i="12"/>
  <c r="H63" i="12"/>
  <c r="H71" i="12"/>
  <c r="H79" i="12"/>
  <c r="H87" i="12"/>
  <c r="I3" i="12"/>
  <c r="I11" i="12"/>
  <c r="K4" i="12"/>
  <c r="K12" i="12"/>
  <c r="K20" i="12"/>
  <c r="K28" i="12"/>
  <c r="K36" i="12"/>
  <c r="K44" i="12"/>
  <c r="M2" i="12"/>
  <c r="H11" i="8"/>
  <c r="E5" i="12"/>
  <c r="G3" i="12"/>
  <c r="G11" i="12"/>
  <c r="G19" i="12"/>
  <c r="G27" i="12"/>
  <c r="G35" i="12"/>
  <c r="G43" i="12"/>
  <c r="G51" i="12"/>
  <c r="G59" i="12"/>
  <c r="G67" i="12"/>
  <c r="G75" i="12"/>
  <c r="G83" i="12"/>
  <c r="G91" i="12"/>
  <c r="G99" i="12"/>
  <c r="G107" i="12"/>
  <c r="H8" i="12"/>
  <c r="H16" i="12"/>
  <c r="H24" i="12"/>
  <c r="H32" i="12"/>
  <c r="H40" i="12"/>
  <c r="H48" i="12"/>
  <c r="H56" i="12"/>
  <c r="H64" i="12"/>
  <c r="H72" i="12"/>
  <c r="H80" i="12"/>
  <c r="H88" i="12"/>
  <c r="I4" i="12"/>
  <c r="I12" i="12"/>
  <c r="K5" i="12"/>
  <c r="K13" i="12"/>
  <c r="K21" i="12"/>
  <c r="K29" i="12"/>
  <c r="K37" i="12"/>
  <c r="K45" i="12"/>
  <c r="H12" i="8"/>
  <c r="E6" i="12"/>
  <c r="G4" i="12"/>
  <c r="G12" i="12"/>
  <c r="G20" i="12"/>
  <c r="G28" i="12"/>
  <c r="G36" i="12"/>
  <c r="G44" i="12"/>
  <c r="G52" i="12"/>
  <c r="G60" i="12"/>
  <c r="G68" i="12"/>
  <c r="G76" i="12"/>
  <c r="G84" i="12"/>
  <c r="G92" i="12"/>
  <c r="G100" i="12"/>
  <c r="H2" i="12"/>
  <c r="H9" i="12"/>
  <c r="H17" i="12"/>
  <c r="H25" i="12"/>
  <c r="H33" i="12"/>
  <c r="H41" i="12"/>
  <c r="H49" i="12"/>
  <c r="H57" i="12"/>
  <c r="H65" i="12"/>
  <c r="H73" i="12"/>
  <c r="H81" i="12"/>
  <c r="H89" i="12"/>
  <c r="K6" i="12"/>
  <c r="K14" i="12"/>
  <c r="K22" i="12"/>
  <c r="K30" i="12"/>
  <c r="K38" i="12"/>
  <c r="K46" i="12"/>
  <c r="E7" i="12"/>
  <c r="G5" i="12"/>
  <c r="G13" i="12"/>
  <c r="G21" i="12"/>
  <c r="G29" i="12"/>
  <c r="G37" i="12"/>
  <c r="G45" i="12"/>
  <c r="G53" i="12"/>
  <c r="G61" i="12"/>
  <c r="G69" i="12"/>
  <c r="G77" i="12"/>
  <c r="G85" i="12"/>
  <c r="G93" i="12"/>
  <c r="G101" i="12"/>
  <c r="H10" i="12"/>
  <c r="H18" i="12"/>
  <c r="H26" i="12"/>
  <c r="H34" i="12"/>
  <c r="H42" i="12"/>
  <c r="H50" i="12"/>
  <c r="H58" i="12"/>
  <c r="H66" i="12"/>
  <c r="H74" i="12"/>
  <c r="H82" i="12"/>
  <c r="H90" i="12"/>
  <c r="I6" i="12"/>
  <c r="I14" i="12"/>
  <c r="K7" i="12"/>
  <c r="K15" i="12"/>
  <c r="K23" i="12"/>
  <c r="K31" i="12"/>
  <c r="K39" i="12"/>
  <c r="K47" i="12"/>
  <c r="G6" i="12"/>
  <c r="G14" i="12"/>
  <c r="G22" i="12"/>
  <c r="G30" i="12"/>
  <c r="G38" i="12"/>
  <c r="G46" i="12"/>
  <c r="G54" i="12"/>
  <c r="G62" i="12"/>
  <c r="G70" i="12"/>
  <c r="G78" i="12"/>
  <c r="G86" i="12"/>
  <c r="G94" i="12"/>
  <c r="H3" i="12"/>
  <c r="H11" i="12"/>
  <c r="H19" i="12"/>
  <c r="H27" i="12"/>
  <c r="H35" i="12"/>
  <c r="H43" i="12"/>
  <c r="H51" i="12"/>
  <c r="H59" i="12"/>
  <c r="H67" i="12"/>
  <c r="H75" i="12"/>
  <c r="H83" i="12"/>
  <c r="K8" i="12"/>
  <c r="K16" i="12"/>
  <c r="K24" i="12"/>
  <c r="K32" i="12"/>
  <c r="N2" i="12" l="1" a="1"/>
  <c r="N9" i="12" l="1"/>
  <c r="N2" i="12"/>
  <c r="N8" i="12"/>
  <c r="N7" i="12"/>
  <c r="N6" i="12"/>
  <c r="N5" i="12"/>
  <c r="N4" i="12"/>
  <c r="N3" i="12"/>
</calcChain>
</file>

<file path=xl/sharedStrings.xml><?xml version="1.0" encoding="utf-8"?>
<sst xmlns="http://schemas.openxmlformats.org/spreadsheetml/2006/main" count="4443" uniqueCount="1833">
  <si>
    <t>SHEET</t>
  </si>
  <si>
    <t>GROUP</t>
  </si>
  <si>
    <t>CONTENT</t>
  </si>
  <si>
    <t>EXIST</t>
  </si>
  <si>
    <t>VISIBLE</t>
  </si>
  <si>
    <t>Visible</t>
  </si>
  <si>
    <t>Hidden</t>
  </si>
  <si>
    <t>TẬP ĐOÀN</t>
  </si>
  <si>
    <t>BCTC hợp nhất²</t>
  </si>
  <si>
    <t>CTY MẸ</t>
  </si>
  <si>
    <t>KH CTY MẸ</t>
  </si>
  <si>
    <t>_</t>
  </si>
  <si>
    <t>Kiểm tra trùng</t>
  </si>
  <si>
    <t>TASCOᴳ</t>
  </si>
  <si>
    <t>100_</t>
  </si>
  <si>
    <t>200_</t>
  </si>
  <si>
    <t>Tập đoàn</t>
  </si>
  <si>
    <t>300_</t>
  </si>
  <si>
    <t>311_</t>
  </si>
  <si>
    <t>Danh mục công ty</t>
  </si>
  <si>
    <t>314_</t>
  </si>
  <si>
    <t>320_</t>
  </si>
  <si>
    <t>Thông tin công ty</t>
  </si>
  <si>
    <t>364_</t>
  </si>
  <si>
    <t>385_</t>
  </si>
  <si>
    <t>Tài khoản kế toán</t>
  </si>
  <si>
    <t>357_</t>
  </si>
  <si>
    <t>310_</t>
  </si>
  <si>
    <t>Chỉ tiêu báo cáo</t>
  </si>
  <si>
    <t>384_</t>
  </si>
  <si>
    <t>373_</t>
  </si>
  <si>
    <t>Chỉ tiêu thuyết minh</t>
  </si>
  <si>
    <t>DNPHᴳ</t>
  </si>
  <si>
    <t>DNPWᴳ</t>
  </si>
  <si>
    <t>Map chỉ tiêu BC-TM</t>
  </si>
  <si>
    <t>Chỉ tiêu dòng tiền</t>
  </si>
  <si>
    <t>Phân loại vốn vay</t>
  </si>
  <si>
    <t>Danh mục khác</t>
  </si>
  <si>
    <t>Tùy chọn</t>
  </si>
  <si>
    <t>DANH MỤC CÔNG TY</t>
  </si>
  <si>
    <t>BCTC hợp nhất</t>
  </si>
  <si>
    <t>MÃ</t>
  </si>
  <si>
    <t>KÝ HIỆU</t>
  </si>
  <si>
    <t>TÊN CÔNG TY</t>
  </si>
  <si>
    <t>MÃ SỐ THUẾ</t>
  </si>
  <si>
    <t>GHI CHÚ</t>
  </si>
  <si>
    <t>CHỌN</t>
  </si>
  <si>
    <t>TT</t>
  </si>
  <si>
    <t>TASCO</t>
  </si>
  <si>
    <t>Công ty CP Tasco</t>
  </si>
  <si>
    <t>0600264117_</t>
  </si>
  <si>
    <t>Cty mẹ tối cao (Tasco)</t>
  </si>
  <si>
    <t>173_</t>
  </si>
  <si>
    <t>CPVETC</t>
  </si>
  <si>
    <t>Công ty CP VETC</t>
  </si>
  <si>
    <t>0106858609_</t>
  </si>
  <si>
    <t>Hà Nội; Dịch vụ</t>
  </si>
  <si>
    <t>186_</t>
  </si>
  <si>
    <t>LAND</t>
  </si>
  <si>
    <t>Công ty TNHH Tasco Land</t>
  </si>
  <si>
    <t>0109935403_</t>
  </si>
  <si>
    <t>Hà Nội; Bất động sản</t>
  </si>
  <si>
    <t>114_</t>
  </si>
  <si>
    <t>BAOHIEM</t>
  </si>
  <si>
    <t>Công ty TNHH Bảo hiểm Tasco</t>
  </si>
  <si>
    <t>0302391670_</t>
  </si>
  <si>
    <t>Hà Nội; Bảo hiểm phi nhân thọ</t>
  </si>
  <si>
    <t>185_</t>
  </si>
  <si>
    <t>BOTH</t>
  </si>
  <si>
    <t>Công ty TNHH MTV Tasco BOT</t>
  </si>
  <si>
    <t>0110375308_</t>
  </si>
  <si>
    <t>Hà Nội; Hạ tầng giao thông</t>
  </si>
  <si>
    <t>151_</t>
  </si>
  <si>
    <t>TAS6</t>
  </si>
  <si>
    <t>Công ty TNHH MTV Tasco 6</t>
  </si>
  <si>
    <t>0600542036_</t>
  </si>
  <si>
    <t>Nam Định; Hạ tầng giao thông</t>
  </si>
  <si>
    <t>171_</t>
  </si>
  <si>
    <t>TASQB</t>
  </si>
  <si>
    <t>Công ty TNHH MTV Tasco Quảng Bình</t>
  </si>
  <si>
    <t>3100959525_</t>
  </si>
  <si>
    <t>Quảng Bình; Hạ tầng giao thông</t>
  </si>
  <si>
    <t>157_</t>
  </si>
  <si>
    <t>TASHP</t>
  </si>
  <si>
    <t>Công ty TNHH MTV Tasco Hải Phòng</t>
  </si>
  <si>
    <t>0201632182_</t>
  </si>
  <si>
    <t>Hải Phòng; Hạ tầng giao thông</t>
  </si>
  <si>
    <t>147_</t>
  </si>
  <si>
    <t>TASNT</t>
  </si>
  <si>
    <t>Công ty CP Tasco Nam Thái</t>
  </si>
  <si>
    <t>0600454929_</t>
  </si>
  <si>
    <t>Thái Bình; Xây lắp</t>
  </si>
  <si>
    <t>133_</t>
  </si>
  <si>
    <t>TNHHVETC</t>
  </si>
  <si>
    <t>Công ty TNHH thu phí tự động VETC</t>
  </si>
  <si>
    <t>0107500414_</t>
  </si>
  <si>
    <t>Hà Nội; Dịch vụ thu phí</t>
  </si>
  <si>
    <t>TASCOAUTO</t>
  </si>
  <si>
    <t>Công ty CP Tasco Auto</t>
  </si>
  <si>
    <t>0109793371_</t>
  </si>
  <si>
    <t>TASCOᴳ;TCAUTOᴳ</t>
  </si>
  <si>
    <t>Cty mẹ SVC;Hà Nội; Dịch vụ thương mại (Tasco Auto)</t>
  </si>
  <si>
    <t>228_</t>
  </si>
  <si>
    <t>BOTHTPT</t>
  </si>
  <si>
    <t>Công ty TNHH BOT Hùng Thắng Phú Thọ</t>
  </si>
  <si>
    <t>2600940457_</t>
  </si>
  <si>
    <t>Phú Thọ; Hạ tầng giao thông</t>
  </si>
  <si>
    <t>265_</t>
  </si>
  <si>
    <t>NVTH</t>
  </si>
  <si>
    <t>Công ty CP NVT Holdings</t>
  </si>
  <si>
    <t>0109935146_</t>
  </si>
  <si>
    <t>288_</t>
  </si>
  <si>
    <t>DNF</t>
  </si>
  <si>
    <t>Công ty CP Dana</t>
  </si>
  <si>
    <t>0400259800_</t>
  </si>
  <si>
    <t>Đà Nẵng; Dịch vụ thương mại (DanaFord)</t>
  </si>
  <si>
    <t>229_</t>
  </si>
  <si>
    <t>VHN</t>
  </si>
  <si>
    <t>Công ty TNHH Ô tô Bắc Âu Hà Nội</t>
  </si>
  <si>
    <t>0107460232_</t>
  </si>
  <si>
    <t>Hà Nội; Dịch vụ thương mại (Volvo Hà Nội)</t>
  </si>
  <si>
    <t>252_</t>
  </si>
  <si>
    <t>VBA</t>
  </si>
  <si>
    <t>Công ty CP Ô tô Bắc Âu</t>
  </si>
  <si>
    <t>0313532348_</t>
  </si>
  <si>
    <t>Hồ Chí Minh; Dịch vụ thương mại (CP Volvo Sài Gòn)</t>
  </si>
  <si>
    <t>218_</t>
  </si>
  <si>
    <t>VSG</t>
  </si>
  <si>
    <t>Công ty TNHH Ô tô Bắc Âu Sài Gòn</t>
  </si>
  <si>
    <t>0317098241_</t>
  </si>
  <si>
    <t>Hồ Chí Minh; Dịch vụ thương mại (TNHH Volvo Sài Gòn)</t>
  </si>
  <si>
    <t>289_</t>
  </si>
  <si>
    <t>NEH</t>
  </si>
  <si>
    <t>Công ty TNHH New Energy Holdings</t>
  </si>
  <si>
    <t>0110395745_</t>
  </si>
  <si>
    <t>Hà Nội; Dịch vụ thương mại (NEH)</t>
  </si>
  <si>
    <t>SVC</t>
  </si>
  <si>
    <t>Công ty CP Dịch vụ Tổng Hợp Sài Gòn</t>
  </si>
  <si>
    <t>0301154821_</t>
  </si>
  <si>
    <t>TASCOᴳ;TCAUTOᴳ;SAVICOᴳ</t>
  </si>
  <si>
    <t>Hồ Chí Minh; Dịch vụ thương mại, bất động sản, dịch vụ tài chính (SVC)</t>
  </si>
  <si>
    <t>SGF</t>
  </si>
  <si>
    <t>Công ty CP Dịch vụ Sài Gòn Ô tô</t>
  </si>
  <si>
    <t>0302030265_</t>
  </si>
  <si>
    <t>TASCOᴳ;TCAUTOᴳ;SAVICOᴳ;SGFORDᴳ</t>
  </si>
  <si>
    <t>Hồ Chí Minh; Dịch vụ thương mại (Sài Gòn Ford)</t>
  </si>
  <si>
    <t>353_</t>
  </si>
  <si>
    <t>CTHF</t>
  </si>
  <si>
    <t>Công ty CP Đầu tư TMDV Sài Gòn ô tô Cần Thơ</t>
  </si>
  <si>
    <t>1801310132_</t>
  </si>
  <si>
    <t>Cần Thơ; Dịch vụ thương mại (Cần Thơ Ford)</t>
  </si>
  <si>
    <t>BTF</t>
  </si>
  <si>
    <t>Công ty CP Bến Thành Ô tô</t>
  </si>
  <si>
    <t>0309708126_</t>
  </si>
  <si>
    <t>TASCOᴳ;TCAUTOᴳ;SAVICOᴳ;SGFORDᴳ;BTFᴳ</t>
  </si>
  <si>
    <t>Hồ Chí Minh; Dịch vụ thương mại (Bến Thành Ford)</t>
  </si>
  <si>
    <t>350_</t>
  </si>
  <si>
    <t>MTN</t>
  </si>
  <si>
    <t>Công ty CP Ô tô Sài Gòn Tây Ninh</t>
  </si>
  <si>
    <t>3901300117_</t>
  </si>
  <si>
    <t>Tây Ninh; Dịch vụ thương mại (Mitsubishi Tây Ninh)</t>
  </si>
  <si>
    <t>351_</t>
  </si>
  <si>
    <t>NTP</t>
  </si>
  <si>
    <t>Công ty CP Đầu tư TMDV Ô tô Tân Phú</t>
  </si>
  <si>
    <t>0317001517_</t>
  </si>
  <si>
    <t>Hồ Chí Minh; Dịch vụ thương mại (Nissan Tân Phú)</t>
  </si>
  <si>
    <t>347_</t>
  </si>
  <si>
    <t>MLA</t>
  </si>
  <si>
    <t>Công ty CP Ô tô Sài Gòn Long An</t>
  </si>
  <si>
    <t>1102007831_</t>
  </si>
  <si>
    <t>Long An; Dịch vụ thương mại (Mitsu Long An)</t>
  </si>
  <si>
    <t>338_</t>
  </si>
  <si>
    <t>MTC</t>
  </si>
  <si>
    <t>Công ty CP Ô tô Trường Chinh</t>
  </si>
  <si>
    <t>0317596832_</t>
  </si>
  <si>
    <t>Hồ Chí Minh; Dịch vụ thương mại (Mitsu Trường Chinh)</t>
  </si>
  <si>
    <t>386_</t>
  </si>
  <si>
    <t>TNF</t>
  </si>
  <si>
    <t>Công ty CP Ô tô Bến Thành Tây Ninh</t>
  </si>
  <si>
    <t>3901240299_</t>
  </si>
  <si>
    <t>Tây Ninh; Dịch vụ thương mại (Tây Ninh Ford)</t>
  </si>
  <si>
    <t>409_</t>
  </si>
  <si>
    <t>TSG</t>
  </si>
  <si>
    <t>Công ty CP Tasco Auto Tây Sài Gòn</t>
  </si>
  <si>
    <t>0318821304_</t>
  </si>
  <si>
    <t>Hồ Chí Minh; Dịch vụ thương mại (Geely &amp; LynkCo Sài Gòn)</t>
  </si>
  <si>
    <t>331_</t>
  </si>
  <si>
    <t>FXAUTO</t>
  </si>
  <si>
    <t>Công ty TNHH FX Auto</t>
  </si>
  <si>
    <t>0316395058_</t>
  </si>
  <si>
    <t>Hồ Chí Minh; Dịch vụ thương mại (FX Auto)</t>
  </si>
  <si>
    <t>359_</t>
  </si>
  <si>
    <t>HYPL</t>
  </si>
  <si>
    <t>Công ty CP Đầu tư Thương mại Dịch vụ Ô tô Sài Gòn Phú Lâm</t>
  </si>
  <si>
    <t>0315441978_</t>
  </si>
  <si>
    <t>Hồ Chí Minh; Dịch vụ thương mại (Hyundai Phú Lâm)</t>
  </si>
  <si>
    <t>313_</t>
  </si>
  <si>
    <t>BTHF</t>
  </si>
  <si>
    <t>Công ty CP Dịch vụ ô tô Bình Thuận</t>
  </si>
  <si>
    <t>3401155091_</t>
  </si>
  <si>
    <t>Bình Thuận; Dịch vụ thương mại (Bình Thuận Ford)</t>
  </si>
  <si>
    <t>394_</t>
  </si>
  <si>
    <t>MBT</t>
  </si>
  <si>
    <t>Công ty cổ phần Ô tô Bình Thuận</t>
  </si>
  <si>
    <t>3401206807_</t>
  </si>
  <si>
    <t>Bình Thuận; Dịch vụ thương mại (Mitsu Bình Thuận)</t>
  </si>
  <si>
    <t>334_</t>
  </si>
  <si>
    <t>SGCL</t>
  </si>
  <si>
    <t>Công ty CP Ô tô Sài Gòn Cửu Long</t>
  </si>
  <si>
    <t>1801343681_</t>
  </si>
  <si>
    <t>Cần Thơ; Dịch vụ thương mại (Sài Gòn Cửu Long)</t>
  </si>
  <si>
    <t>TGP</t>
  </si>
  <si>
    <t>Công ty TNHH Toyota Giải Phóng</t>
  </si>
  <si>
    <t>0100773902_</t>
  </si>
  <si>
    <t>TASCOᴳ;TCAUTOᴳ;SAVICOᴳ;TGPᴳ</t>
  </si>
  <si>
    <t>Hà Nội; Dịch vụ thương mại (Toyota Giải Phóng)</t>
  </si>
  <si>
    <t>388_</t>
  </si>
  <si>
    <t>TNB</t>
  </si>
  <si>
    <t>Công ty CP Toyota Ninh Bình</t>
  </si>
  <si>
    <t>2700928647_</t>
  </si>
  <si>
    <t>Ninh Bình; Dịch vụ thương mại (Toyota Ninh Bình)</t>
  </si>
  <si>
    <t>342_</t>
  </si>
  <si>
    <t>YCT</t>
  </si>
  <si>
    <t>Công ty TNHH Thương mại Dịch vụ Sài Gòn</t>
  </si>
  <si>
    <t>1800638890_</t>
  </si>
  <si>
    <t>Cần Thơ; Dịch vụ thương mại (Yamaha Cần Thơ)</t>
  </si>
  <si>
    <t>332_</t>
  </si>
  <si>
    <t>SGNS</t>
  </si>
  <si>
    <t>Công ty CP Sài Gòn Ngôi sao</t>
  </si>
  <si>
    <t>0305081349_</t>
  </si>
  <si>
    <t>Hồ Chí Minh; Dịch vụ thương mại (SGNS)</t>
  </si>
  <si>
    <t>322_</t>
  </si>
  <si>
    <t>SGVD</t>
  </si>
  <si>
    <t>Công ty TNHH TMDV Sài Gòn Viễn Đông</t>
  </si>
  <si>
    <t>0305281725_</t>
  </si>
  <si>
    <t>Hồ Chí Minh; Dịch vụ thương mại (SGVĐ)</t>
  </si>
  <si>
    <t>SVCHN</t>
  </si>
  <si>
    <t>Công ty CP Savico Hà Nội</t>
  </si>
  <si>
    <t>0102305191_</t>
  </si>
  <si>
    <t>TASCOᴳ;TCAUTOᴳ;SAVICOᴳ;SVCHNᴳ</t>
  </si>
  <si>
    <t>Hà Nội; Dịch vụ thương mại, Bất động sản (Savico Hà Nội)</t>
  </si>
  <si>
    <t>329_</t>
  </si>
  <si>
    <t>TLB</t>
  </si>
  <si>
    <t>Công ty TNHH Toyota Long Biên</t>
  </si>
  <si>
    <t>0104069006_</t>
  </si>
  <si>
    <t>Hà Nội; Dịch vụ thương mại (Toyota Long Biên)</t>
  </si>
  <si>
    <t>341_</t>
  </si>
  <si>
    <t>THD</t>
  </si>
  <si>
    <t>Công ty TNHH Toyota Hải Dương</t>
  </si>
  <si>
    <t>0801070584_</t>
  </si>
  <si>
    <t>Hải Dương; Dịch vụ thương mại (Toyota Hải Dương)</t>
  </si>
  <si>
    <t>339_</t>
  </si>
  <si>
    <t>TCL</t>
  </si>
  <si>
    <t>Công ty TNHH Toyota Chí Linh</t>
  </si>
  <si>
    <t>0801329043_</t>
  </si>
  <si>
    <t>Hải Dương; Dịch vụ thương mại (Toyota Chí Linh)</t>
  </si>
  <si>
    <t>349_</t>
  </si>
  <si>
    <t>HDF</t>
  </si>
  <si>
    <t>Công ty TNHH Đầu tư và Dịch vụ Ô tô Hải Dương</t>
  </si>
  <si>
    <t>0801224562_</t>
  </si>
  <si>
    <t>Hải Dương; Dịch vụ thương mại (Ford Hải Dương)</t>
  </si>
  <si>
    <t>411_</t>
  </si>
  <si>
    <t>GLYNKHD</t>
  </si>
  <si>
    <t>Công ty Cổ phần G-Lynk Hải Dương</t>
  </si>
  <si>
    <t>0801446283_</t>
  </si>
  <si>
    <t>Hải Dương; Dịch vụ thương mại (Glynk)</t>
  </si>
  <si>
    <t>362_</t>
  </si>
  <si>
    <t>SVCTH</t>
  </si>
  <si>
    <t>Công ty TNHH Savico Thanh Hóa</t>
  </si>
  <si>
    <t>2803049045_</t>
  </si>
  <si>
    <t>Thanh Hóa; Dịch vụ thương mại (Savico Thanh Hoá)</t>
  </si>
  <si>
    <t>318_</t>
  </si>
  <si>
    <t>SVCKNM</t>
  </si>
  <si>
    <t>Công ty CP Savico Kỷ nguyên mới</t>
  </si>
  <si>
    <t>0601246174_</t>
  </si>
  <si>
    <t>Nam Định; Dịch vụ thương mại (Savico KNM)</t>
  </si>
  <si>
    <t>370_</t>
  </si>
  <si>
    <t>SVCMB</t>
  </si>
  <si>
    <t>Công ty TNHH Đầu tư và Phát triển SVC Miền Bắc</t>
  </si>
  <si>
    <t>0110299907_</t>
  </si>
  <si>
    <t>Hà Nội; Dịch vụ thương mại (SVCMB)</t>
  </si>
  <si>
    <t>CARPLA</t>
  </si>
  <si>
    <t>Công ty CP Carpla</t>
  </si>
  <si>
    <t>0108684098_</t>
  </si>
  <si>
    <t>TASCOᴳ;TCAUTOᴳ;SAVICOᴳ;SVCHNᴳ;Carplaᴳ</t>
  </si>
  <si>
    <t>Hà Nội; Dịch vụ thương mại (Carpla)</t>
  </si>
  <si>
    <t>358_</t>
  </si>
  <si>
    <t>CARMEDIA</t>
  </si>
  <si>
    <t>Công ty TNHH Truyền thông Carpla</t>
  </si>
  <si>
    <t>0110938487_</t>
  </si>
  <si>
    <t>Hà Nội; Dịch vụ thương mại (CARMEDIA)</t>
  </si>
  <si>
    <t>407_</t>
  </si>
  <si>
    <t>CARSERVICE</t>
  </si>
  <si>
    <t>Công ty TNHH Dịch vụ Ô tô Carpla</t>
  </si>
  <si>
    <t>0110938494_</t>
  </si>
  <si>
    <t>Hà Nội; Dịch vụ thương mại (CARSERVICE)</t>
  </si>
  <si>
    <t>408_</t>
  </si>
  <si>
    <t>STARGO</t>
  </si>
  <si>
    <t>Công ty TNHH Stargo</t>
  </si>
  <si>
    <t>0110670007_</t>
  </si>
  <si>
    <t>Hà Nội; Dịch vụ thương mại (STARGO)</t>
  </si>
  <si>
    <t>174_</t>
  </si>
  <si>
    <t>DIG</t>
  </si>
  <si>
    <t>Công ty TNHH VETC Digital</t>
  </si>
  <si>
    <t>0110947989_</t>
  </si>
  <si>
    <t>Hà Nội; Dịch vụ thương mại (DIG)</t>
  </si>
  <si>
    <t>416_</t>
  </si>
  <si>
    <t>CARSEVĐNB</t>
  </si>
  <si>
    <t>Công ty TNHH Carpla Service Đông Nam Bộ</t>
  </si>
  <si>
    <t>3703323271_</t>
  </si>
  <si>
    <t>Bình Dương; Dịch vụ thương mại (CARSERVICE ĐNB)</t>
  </si>
  <si>
    <t>419_</t>
  </si>
  <si>
    <t>RSA</t>
  </si>
  <si>
    <t>Công ty TNHH VETC RSA</t>
  </si>
  <si>
    <t>0111119321_</t>
  </si>
  <si>
    <t>Hà Nội; Dịch vụ thương mại (cứu hộ)</t>
  </si>
  <si>
    <t>420_</t>
  </si>
  <si>
    <t>VETC AUTO PARTS</t>
  </si>
  <si>
    <t>Công ty TNHH VETC Auto Parts</t>
  </si>
  <si>
    <t>0319071809_</t>
  </si>
  <si>
    <t>Hồ Chí Minh; Dịch vụ thương mại (Phụ tùng)</t>
  </si>
  <si>
    <t>315_</t>
  </si>
  <si>
    <t>GLYNK</t>
  </si>
  <si>
    <t>Công ty CP Glynk</t>
  </si>
  <si>
    <t>0110503782_</t>
  </si>
  <si>
    <t>Hà Nội; Dịch vụ thương mại (Glynk)</t>
  </si>
  <si>
    <t>337_</t>
  </si>
  <si>
    <t>0313881275_</t>
  </si>
  <si>
    <t>402_</t>
  </si>
  <si>
    <t>GLYNKHN</t>
  </si>
  <si>
    <t>Công ty TNHH G-Lynk Hà Nội</t>
  </si>
  <si>
    <t>0110930417_</t>
  </si>
  <si>
    <t>Hà Nội; Dịch vụ thương mại (GLYNKHN)</t>
  </si>
  <si>
    <t>323_</t>
  </si>
  <si>
    <t>TCTC</t>
  </si>
  <si>
    <t>Công ty TNHH Toyota Cần Thơ</t>
  </si>
  <si>
    <t>1800662639_</t>
  </si>
  <si>
    <t>Cần Thơ; Dịch vụ thương mại (Toyota Cần Thơ )</t>
  </si>
  <si>
    <t>414_</t>
  </si>
  <si>
    <t>AG25</t>
  </si>
  <si>
    <t>Công ty TNHH MTV AG-25</t>
  </si>
  <si>
    <t>1602195573_</t>
  </si>
  <si>
    <t>An Giang</t>
  </si>
  <si>
    <t>415_</t>
  </si>
  <si>
    <t>GeelyAG</t>
  </si>
  <si>
    <t>Công ty CP Geely An Giang</t>
  </si>
  <si>
    <t>1602195894_</t>
  </si>
  <si>
    <t>An Giang; Dịch vụ thương mại (Geely An Giang)</t>
  </si>
  <si>
    <t>361_</t>
  </si>
  <si>
    <t>DNST</t>
  </si>
  <si>
    <t>Công ty CP Đầu tư Đà Nẵng Sơn Trà</t>
  </si>
  <si>
    <t>0401610891_</t>
  </si>
  <si>
    <t>Đà Nẵng; Bất động sản (Mecure Sơn Trà)</t>
  </si>
  <si>
    <t>SVCDN</t>
  </si>
  <si>
    <t>Công ty CP Savico Đà Nẵng</t>
  </si>
  <si>
    <t>0401581979_</t>
  </si>
  <si>
    <t>TASCOᴳ;TCAUTOᴳ;SAVICOᴳ;SVCDNᴳ</t>
  </si>
  <si>
    <t>Đà Nẵng; Dịch vụ thương mại, Bất động sản (Savico Đà Nẵng)</t>
  </si>
  <si>
    <t>HSH</t>
  </si>
  <si>
    <t>Công ty CP Ô tô Sông Hàn</t>
  </si>
  <si>
    <t>0401337755_</t>
  </si>
  <si>
    <t>TASCOᴳ;TCAUTOᴳ;SAVICOᴳ;SVCDNᴳ;HSHᴳ</t>
  </si>
  <si>
    <t>Đà Nẵng; Dịch vụ thương mại (Hyundai Sông Hàn)</t>
  </si>
  <si>
    <t>352_</t>
  </si>
  <si>
    <t>HST</t>
  </si>
  <si>
    <t>Công ty TNHH MTV Ô tô Sơn Trà</t>
  </si>
  <si>
    <t>0401922788_</t>
  </si>
  <si>
    <t>Đà Nẵng; Dịch vụ thương mại (Hyundai Sơn Trà)</t>
  </si>
  <si>
    <t>325_</t>
  </si>
  <si>
    <t>HGL</t>
  </si>
  <si>
    <t>Công ty TNHH MTV Ô tô Gia Lai</t>
  </si>
  <si>
    <t>5901039192_</t>
  </si>
  <si>
    <t>Gia Lai; Dịch vụ thương mại (Hyundai Gia Lai)</t>
  </si>
  <si>
    <t>321_</t>
  </si>
  <si>
    <t>HKT</t>
  </si>
  <si>
    <t>Công ty CP Ô tô Kon Tum</t>
  </si>
  <si>
    <t>6101237239_</t>
  </si>
  <si>
    <t>Kon Tum; Dịch vụ thương mại (Hyundai Kontum)</t>
  </si>
  <si>
    <t>366_</t>
  </si>
  <si>
    <t>HBD</t>
  </si>
  <si>
    <t>Công ty CP Ô tô Bình Định</t>
  </si>
  <si>
    <t>4101468352_</t>
  </si>
  <si>
    <t>Bình Định; Dịch vụ thương mại (Hyundai Bình Định)</t>
  </si>
  <si>
    <t>MDN</t>
  </si>
  <si>
    <t>Công ty TNHH Ô tô Đà Nẵng</t>
  </si>
  <si>
    <t>0401863067_</t>
  </si>
  <si>
    <t>TASCOᴳ;TCAUTOᴳ;SAVICOᴳ;SVCDNᴳ;MDNᴳ</t>
  </si>
  <si>
    <t>Đà Nẵng; Dịch vụ thương mại (Mitsu Đà Nẵng)</t>
  </si>
  <si>
    <t>345_</t>
  </si>
  <si>
    <t>MQN</t>
  </si>
  <si>
    <t>Công ty TNHH Ô tô Quảng Nam</t>
  </si>
  <si>
    <t>4001202630_</t>
  </si>
  <si>
    <t>Quảng Nam; Dịch vụ thương mại (Mitsu Quảng Nam)</t>
  </si>
  <si>
    <t>403_</t>
  </si>
  <si>
    <t>AutoDN</t>
  </si>
  <si>
    <t>Công ty Cổ phần Tasco Auto Đà Nẵng</t>
  </si>
  <si>
    <t>0402260199_</t>
  </si>
  <si>
    <t>Đà Nẵng; Dịch vụ thương mại (Glynk &amp; Geely Đà Nẵng)</t>
  </si>
  <si>
    <t>379_</t>
  </si>
  <si>
    <t>HYHT</t>
  </si>
  <si>
    <t>Công ty CP Hưng Thịnh Ô tô</t>
  </si>
  <si>
    <t>0401920614_</t>
  </si>
  <si>
    <t>Đà Nẵng; Dịch vụ thương mại (Hyundai Hưng Thịnh)</t>
  </si>
  <si>
    <t>363_</t>
  </si>
  <si>
    <t>IDT</t>
  </si>
  <si>
    <t>Công ty CP Ô tô Đại Thịnh</t>
  </si>
  <si>
    <t>0401976127_</t>
  </si>
  <si>
    <t>Đà Nẵng; Dịch vụ thương mại (Isuzu Đại Thịnh)</t>
  </si>
  <si>
    <t>343_</t>
  </si>
  <si>
    <t>OTOS</t>
  </si>
  <si>
    <t>Công ty CP OTOS</t>
  </si>
  <si>
    <t>0312801485_</t>
  </si>
  <si>
    <t>Hồ Chí Minh; Dịch vụ thương mại (Oto S)</t>
  </si>
  <si>
    <t>367_</t>
  </si>
  <si>
    <t>HYVT</t>
  </si>
  <si>
    <t>Công ty TNHH xe và thiết bị chuyên dùng Vĩnh Thịnh</t>
  </si>
  <si>
    <t>3801177156_</t>
  </si>
  <si>
    <t>Bình Phước; Dịch vụ thương mại (Hyundai Vĩnh Thịnh)</t>
  </si>
  <si>
    <t>336_</t>
  </si>
  <si>
    <t>Công ty CP Tasco Auto Bắc Sài Gòn</t>
  </si>
  <si>
    <t>3702366949_</t>
  </si>
  <si>
    <t>360_</t>
  </si>
  <si>
    <t>HNBD</t>
  </si>
  <si>
    <t>Công ty CP Ô tô Đông Bình Dương</t>
  </si>
  <si>
    <t>3703141786_</t>
  </si>
  <si>
    <t>Bình Dương; Dịch vụ thương mại (Hino Bình Dương)</t>
  </si>
  <si>
    <t>326_</t>
  </si>
  <si>
    <t>HCT</t>
  </si>
  <si>
    <t>Công ty CP Ô tô Nam Sông Hậu</t>
  </si>
  <si>
    <t>1801395908_</t>
  </si>
  <si>
    <t>Cần Thơ; Dịch vụ thương mại (Honda Cần Thơ)</t>
  </si>
  <si>
    <t>324_</t>
  </si>
  <si>
    <t>TBSG</t>
  </si>
  <si>
    <t>Công ty CP Ô tô Tây Bắc Sài Gòn</t>
  </si>
  <si>
    <t>0313291741_</t>
  </si>
  <si>
    <t>Hồ Chí Minh; Dịch vụ thương mại (TBSG)</t>
  </si>
  <si>
    <t>356_</t>
  </si>
  <si>
    <t>SDH</t>
  </si>
  <si>
    <t>Công ty TNHH TM&amp;DV Ô tô Đồng Hiệp</t>
  </si>
  <si>
    <t>1101940058_</t>
  </si>
  <si>
    <t>Long An; Dịch vụ thương mại (Suzuki Đồng Hiệp)</t>
  </si>
  <si>
    <t>316_</t>
  </si>
  <si>
    <t>MBR</t>
  </si>
  <si>
    <t>Công ty CP Ô tô Bà Rịa Vũng Tàu</t>
  </si>
  <si>
    <t>3502458462_</t>
  </si>
  <si>
    <t>Bà Rịa - Vũng Tàu; Dịch vụ thương mại (Mitsubishi BRVT)</t>
  </si>
  <si>
    <t>382_</t>
  </si>
  <si>
    <t>BDF</t>
  </si>
  <si>
    <t>Công ty CP DV Ô tô TP Mới Bình Dương</t>
  </si>
  <si>
    <t>3702287077_</t>
  </si>
  <si>
    <t>Bình Dương; Dịch vụ thương mại (Bình Dương Ford)</t>
  </si>
  <si>
    <t>346_</t>
  </si>
  <si>
    <t>MLD</t>
  </si>
  <si>
    <t>Công ty TNHH Ô tô Lâm Đồng</t>
  </si>
  <si>
    <t>5801392333_</t>
  </si>
  <si>
    <t>Lâm Đồng; Dịch vụ thương mại (Mitsu Lâm Đồng)</t>
  </si>
  <si>
    <t>330_</t>
  </si>
  <si>
    <t>HTD</t>
  </si>
  <si>
    <t>Công ty CP Ô tô Sao Tây Nam</t>
  </si>
  <si>
    <t>1801413586_</t>
  </si>
  <si>
    <t>Cần Thơ; Dịch vụ thương mại (Hyundai Tây Đô)</t>
  </si>
  <si>
    <t>372_</t>
  </si>
  <si>
    <t>HKG</t>
  </si>
  <si>
    <t>Công ty TNHH MTV DV TM Đầu tư Ô tô Kiên Giang</t>
  </si>
  <si>
    <t>1702176976_</t>
  </si>
  <si>
    <t>Kiên Giang; Dịch vụ thương mại (Hyundai Kiên Giang)</t>
  </si>
  <si>
    <t>333_</t>
  </si>
  <si>
    <t>MGCT</t>
  </si>
  <si>
    <t>Công ty CP Dịch vụ Ô tô Cần Thơ</t>
  </si>
  <si>
    <t>1801716686_</t>
  </si>
  <si>
    <t>Cần Thơ; Dịch vụ thương mại (MG Cần Thơ)</t>
  </si>
  <si>
    <t>383_</t>
  </si>
  <si>
    <t>VAV</t>
  </si>
  <si>
    <t>Công ty CP Ô tô Âu Việt</t>
  </si>
  <si>
    <t>0402052199_</t>
  </si>
  <si>
    <t>Đà Nẵng; Dịch vụ thương mại (Volvo Âu Việt)</t>
  </si>
  <si>
    <t>344_</t>
  </si>
  <si>
    <t>SVCMN</t>
  </si>
  <si>
    <t>Công ty CP Đầu tư phát triển Savico Miền Nam</t>
  </si>
  <si>
    <t>0317596423_</t>
  </si>
  <si>
    <t>Hồ Chí Minh; Kinh doanh BĐS (Savico Miền Nam)</t>
  </si>
  <si>
    <t>317_</t>
  </si>
  <si>
    <t>NEA</t>
  </si>
  <si>
    <t>Công ty CP Ô tô New Energy</t>
  </si>
  <si>
    <t>0317663221_</t>
  </si>
  <si>
    <t>Hồ Chí Minh; Dịch vụ thương mại (NEA)</t>
  </si>
  <si>
    <t>TLTK</t>
  </si>
  <si>
    <t>Công ty TNHH Toyota Lý Thường Kiệt</t>
  </si>
  <si>
    <t>0302751838_</t>
  </si>
  <si>
    <t>TASCOᴳ;TCAUTOᴳ;SAVICOᴳ;TLTKᴳ</t>
  </si>
  <si>
    <t>Hồ Chí Minh; Dịch vụ thương mại (Toyota LTK)</t>
  </si>
  <si>
    <t>395_</t>
  </si>
  <si>
    <t>TTN</t>
  </si>
  <si>
    <t>Công Ty TNHH MTV Toyota Tây Ninh</t>
  </si>
  <si>
    <t>3901343230_</t>
  </si>
  <si>
    <t>Tây Ninh; Dịch vụ thương mại (Toyota Tây Ninh)</t>
  </si>
  <si>
    <t>417_</t>
  </si>
  <si>
    <t>0319091315_</t>
  </si>
  <si>
    <t>328_</t>
  </si>
  <si>
    <t>SVCINVEST</t>
  </si>
  <si>
    <t>Công ty CP Đầu tư SAVICO</t>
  </si>
  <si>
    <t>0313958908_</t>
  </si>
  <si>
    <t>Hồ Chí Minh; Kinh doanh bất động sản (Savico Invest)</t>
  </si>
  <si>
    <t>396_</t>
  </si>
  <si>
    <t>GPO</t>
  </si>
  <si>
    <t>Công ty Cổ phần Giải pháp Ô tô</t>
  </si>
  <si>
    <t>0110842961_</t>
  </si>
  <si>
    <t>Hồ Chí Minh; Dịch vụ thương mại (GPO)</t>
  </si>
  <si>
    <t>397_</t>
  </si>
  <si>
    <t>SWD</t>
  </si>
  <si>
    <t>Công ty TNHH Sweden Auto</t>
  </si>
  <si>
    <t>0313761612_</t>
  </si>
  <si>
    <t>Hồ Chí Minh; Dịch vụ thương mại (SWD)</t>
  </si>
  <si>
    <t>398_</t>
  </si>
  <si>
    <t>TASCOCV</t>
  </si>
  <si>
    <t>Công ty cổ phần phân phối xe thương mại Tasco</t>
  </si>
  <si>
    <t>0110663828_</t>
  </si>
  <si>
    <t>Hà Nội; Dịch vụ thương mại (TASCOCV)</t>
  </si>
  <si>
    <t>399_</t>
  </si>
  <si>
    <t>TASCOPC</t>
  </si>
  <si>
    <t>Công ty TNHH Phân phối Ô tô Tasco</t>
  </si>
  <si>
    <t>0110828678_</t>
  </si>
  <si>
    <t>Hà Nội; Dịch vụ thương mại (TASCOPC)</t>
  </si>
  <si>
    <t>400_</t>
  </si>
  <si>
    <t>TASCORT</t>
  </si>
  <si>
    <t>Công ty TNHH Kinh doanh Ô tô Tasco</t>
  </si>
  <si>
    <t>0110878453_</t>
  </si>
  <si>
    <t>Hà Nội; Dịch vụ thương mại (TASCORT)</t>
  </si>
  <si>
    <t>418_</t>
  </si>
  <si>
    <t>Công ty TNHH Tasco Auto Cần Thơ</t>
  </si>
  <si>
    <t>1801806499_</t>
  </si>
  <si>
    <t>Cần Thơ; Dịch vụ thương mại (Tasco Auto Cần Thơ)</t>
  </si>
  <si>
    <t>401_</t>
  </si>
  <si>
    <t>PREEV</t>
  </si>
  <si>
    <t>Công ty TNHH Premium EV</t>
  </si>
  <si>
    <t>0110835139_</t>
  </si>
  <si>
    <t>Hà Nội; Dịch vụ thương mại (PREEV)</t>
  </si>
  <si>
    <t>139_</t>
  </si>
  <si>
    <t>ANASER</t>
  </si>
  <si>
    <t>Công ty TNHH Ana services</t>
  </si>
  <si>
    <t>0107787703_</t>
  </si>
  <si>
    <t>312_</t>
  </si>
  <si>
    <t>TESC</t>
  </si>
  <si>
    <t>Công ty CP Toyota Đông Sài Gòn</t>
  </si>
  <si>
    <t>0303091197_</t>
  </si>
  <si>
    <t>Hồ Chí Minh; Dịch vụ thương mại (Toyota ĐSG - TESC)</t>
  </si>
  <si>
    <t>319_</t>
  </si>
  <si>
    <t>GDF</t>
  </si>
  <si>
    <t>Công ty CP Dịch vụ Sài Gòn Ô tô Gia Định</t>
  </si>
  <si>
    <t>0315137858_</t>
  </si>
  <si>
    <t>Hồ Chí Minh; Dịch vụ thương mại (Gia Định Ford)</t>
  </si>
  <si>
    <t>327_</t>
  </si>
  <si>
    <t>SVCQN</t>
  </si>
  <si>
    <t>Công ty TNHH Savico Quảng Nam</t>
  </si>
  <si>
    <t>4001147588_</t>
  </si>
  <si>
    <t>Quảng Nam; Dịch vụ thương mại (Savico Quảng Nam)</t>
  </si>
  <si>
    <t>335_</t>
  </si>
  <si>
    <t>TBT</t>
  </si>
  <si>
    <t>Công ty TNHH Toyota Bình Thuận</t>
  </si>
  <si>
    <t>3401060139_</t>
  </si>
  <si>
    <t>Bình Thuận; Dịch vụ thương mại (TBT)</t>
  </si>
  <si>
    <t>348_</t>
  </si>
  <si>
    <t>TTTL</t>
  </si>
  <si>
    <t>Công ty CP Đầu tư phát triển Tri thức Tương Lai</t>
  </si>
  <si>
    <t>0110578435_</t>
  </si>
  <si>
    <t>Hà Nội; Kinh doanh BĐS và giáo dục (TTTL)</t>
  </si>
  <si>
    <t>389_</t>
  </si>
  <si>
    <t>GREELYNK</t>
  </si>
  <si>
    <t>Công ty CP Greenlynk Automotives</t>
  </si>
  <si>
    <t>0317913834_</t>
  </si>
  <si>
    <t>Hồ Chí Minh; Dịch vụ thương mại (Greenlynk)</t>
  </si>
  <si>
    <t>390_</t>
  </si>
  <si>
    <t>HONGHAI</t>
  </si>
  <si>
    <t>Công ty Cổ phần du lịch Hồng Hải</t>
  </si>
  <si>
    <t>4200686538_</t>
  </si>
  <si>
    <t>391_</t>
  </si>
  <si>
    <t>TANAN</t>
  </si>
  <si>
    <t>Công ty Cổ phần phát triển Du lịch Tân An</t>
  </si>
  <si>
    <t>4200571417_</t>
  </si>
  <si>
    <t>392_</t>
  </si>
  <si>
    <t>VNHAT</t>
  </si>
  <si>
    <t>Công ty CP đầu tư và phát triển y tế Việt Nhật</t>
  </si>
  <si>
    <t>0101178800_</t>
  </si>
  <si>
    <t>Hà Nội; Thiết bị y tế</t>
  </si>
  <si>
    <t>393_</t>
  </si>
  <si>
    <t>SVCDT</t>
  </si>
  <si>
    <t>Công ty CP Du thuyền SVC</t>
  </si>
  <si>
    <t>4201968158_</t>
  </si>
  <si>
    <t>Hà Nội</t>
  </si>
  <si>
    <t>410_</t>
  </si>
  <si>
    <t>VII Holding</t>
  </si>
  <si>
    <t>Công ty Cổ phần VII Holding</t>
  </si>
  <si>
    <t>2400992088 _</t>
  </si>
  <si>
    <t>Bắc Giang</t>
  </si>
  <si>
    <t>412_</t>
  </si>
  <si>
    <t>TASFINANCE</t>
  </si>
  <si>
    <t>Công ty TNHH Dịch vụ Tài chính Tasco</t>
  </si>
  <si>
    <t>0109383696 _</t>
  </si>
  <si>
    <t>Hà Nội; Dịch vụ Tài chính (TASFINANCE)</t>
  </si>
  <si>
    <t>413_</t>
  </si>
  <si>
    <t>BRITISHCAR</t>
  </si>
  <si>
    <t>Công ty TNHH Ô tô Thể thao Anh Quốc</t>
  </si>
  <si>
    <t>0110950445_</t>
  </si>
  <si>
    <t>Hà Nội; Dịch vụ thương mại (BRI)</t>
  </si>
  <si>
    <t>DNP</t>
  </si>
  <si>
    <t>Công ty CP DNP Holding</t>
  </si>
  <si>
    <t>TASCOᴳ;DNPHᴳ</t>
  </si>
  <si>
    <t>422_</t>
  </si>
  <si>
    <t>NDN</t>
  </si>
  <si>
    <t>Công ty CP Nhựa Đồng Nai</t>
  </si>
  <si>
    <t>Sản xuất và kinh doanh ống nước</t>
  </si>
  <si>
    <t>TPP</t>
  </si>
  <si>
    <t>Công ty CP Tân Phú Việt Nam</t>
  </si>
  <si>
    <t>Sản xuất và 
kinh doanh nhựa công nghiệp</t>
  </si>
  <si>
    <t>DNPW</t>
  </si>
  <si>
    <t>Công ty CP Đầu tư ngành nước DNP</t>
  </si>
  <si>
    <t xml:space="preserve">Đầu tư vào các Công ty/dự án nước sạch </t>
  </si>
  <si>
    <t>CMC</t>
  </si>
  <si>
    <t>Công ty CP CMC</t>
  </si>
  <si>
    <t>Sản xuất, kinh doanh và phân phối gạch men</t>
  </si>
  <si>
    <t>DBG</t>
  </si>
  <si>
    <t>Công ty TNHH Đầu tư Hạ tầng nước DNP - Bắc Giang</t>
  </si>
  <si>
    <t>TASCOᴳ;DNPHᴳ;DNPWᴳ</t>
  </si>
  <si>
    <t>Sản xuất và kinh doanh nước sạch</t>
  </si>
  <si>
    <t>NS3</t>
  </si>
  <si>
    <t>Công ty CP Sản xuất Kinh doanh nước sạch số 3 Hà Nội</t>
  </si>
  <si>
    <t>BHW</t>
  </si>
  <si>
    <t>Công ty CP Bình Hiệp</t>
  </si>
  <si>
    <t>429_</t>
  </si>
  <si>
    <t>BTW</t>
  </si>
  <si>
    <t>Công ty CP Cấp thoát nước Bình Thuận</t>
  </si>
  <si>
    <t>DTW</t>
  </si>
  <si>
    <t>Công ty CP Nhà máy nước Đồng Tâm</t>
  </si>
  <si>
    <t>431_</t>
  </si>
  <si>
    <t>WTN</t>
  </si>
  <si>
    <t>Công ty CP Cấp thoát nước Tây Ninh</t>
  </si>
  <si>
    <t>432_</t>
  </si>
  <si>
    <t>DTG</t>
  </si>
  <si>
    <t>Công ty CP Quản lý và Vận hành hệ thống nước sạch</t>
  </si>
  <si>
    <t>BAW</t>
  </si>
  <si>
    <t>Công ty CP Đầu tư nước Bình An</t>
  </si>
  <si>
    <t>HWC</t>
  </si>
  <si>
    <t>Công ty CP DNP Hawaco</t>
  </si>
  <si>
    <t>Kinh doanh vật tư ngành nước</t>
  </si>
  <si>
    <t>HWCMN</t>
  </si>
  <si>
    <t>Công ty CP DNP Hawaco Miền Nam</t>
  </si>
  <si>
    <t>Cung cấp vật tư thiết bị, giải pháp và thi công cho lĩnh vực cơ điện</t>
  </si>
  <si>
    <t>NHW</t>
  </si>
  <si>
    <t>Công ty CP Đô thị Ninh Hòa</t>
  </si>
  <si>
    <t>Sản xuất và kinh doanh nước sạch, dịch vụ công ích</t>
  </si>
  <si>
    <t>NHWKD</t>
  </si>
  <si>
    <t>Công ty TNHH Kiểm định Đo lường Ninh Hòa</t>
  </si>
  <si>
    <t>Kiểm tra và phân tích kỹ thuật đồng hồ đo nước</t>
  </si>
  <si>
    <t>NHWXL</t>
  </si>
  <si>
    <t>Công ty TNHH MTV Xây lắp Đô thị Ninh Hòa</t>
  </si>
  <si>
    <t>Thương mại dịch vụ và lắp ráp, sản xuất</t>
  </si>
  <si>
    <t>BPW</t>
  </si>
  <si>
    <t>Công ty CP Cấp thoát nước Bình Phước</t>
  </si>
  <si>
    <t>DNPST</t>
  </si>
  <si>
    <t>Công ty CP Nước thô DNP - Sông Tiền</t>
  </si>
  <si>
    <t>Khai thác, xử lý và cung cấp nước</t>
  </si>
  <si>
    <t>441_</t>
  </si>
  <si>
    <t>ECO</t>
  </si>
  <si>
    <t>Công ty CP Thiết bị và Công nghệ Ecop Việt Nam</t>
  </si>
  <si>
    <t>Cung cấp vật tư thiết bị, giải pháp và thi công cho lĩnh vực xử lý nước cấp và nước thải</t>
  </si>
  <si>
    <t>CVT</t>
  </si>
  <si>
    <t>Công ty TNHH Đầu tư và Phát triển CVT</t>
  </si>
  <si>
    <t>Hoạt động dịch vụ tài chính</t>
  </si>
  <si>
    <t>STW</t>
  </si>
  <si>
    <t>Công ty CP Đầu tư Xây dựng Cấp thoát nước Sơn Thạnh</t>
  </si>
  <si>
    <t>DDX</t>
  </si>
  <si>
    <t>Công ty TNHH Cấp thoát nước Đại Dương Xanh</t>
  </si>
  <si>
    <t/>
  </si>
  <si>
    <t>DHW</t>
  </si>
  <si>
    <t>Công ty CP Nước và Môi trường Đông Hải</t>
  </si>
  <si>
    <t>CRW</t>
  </si>
  <si>
    <t>Công ty CP Đô thị Cam Ranh</t>
  </si>
  <si>
    <t>BGW</t>
  </si>
  <si>
    <t>Công ty CP Nước sạch Bắc Giang</t>
  </si>
  <si>
    <t>VLC</t>
  </si>
  <si>
    <t>Công ty TNHH Xuất nhập khẩu Nhựa Việt Lào</t>
  </si>
  <si>
    <t>HWCME</t>
  </si>
  <si>
    <t>Công ty CP DNP Hawaco Cơ điện</t>
  </si>
  <si>
    <t>DNPLA</t>
  </si>
  <si>
    <t>Công ty CP Đầu tư Hạ tầng nước DNP Long An</t>
  </si>
  <si>
    <t>CHT</t>
  </si>
  <si>
    <t>Công ty CP Công trình Đô thị Châu Thành</t>
  </si>
  <si>
    <t>LAW</t>
  </si>
  <si>
    <t>Công ty CP Cấp thoát nước Long An</t>
  </si>
  <si>
    <t>CTW</t>
  </si>
  <si>
    <t>Công ty CP Cấp thoát nước Cần Thơ</t>
  </si>
  <si>
    <t>CT2</t>
  </si>
  <si>
    <t>Công ty CP Cấp thoát nước Cần Thơ 2</t>
  </si>
  <si>
    <t>CMW</t>
  </si>
  <si>
    <t>Công ty CP Cấp nước Cà Mau</t>
  </si>
  <si>
    <t>NQB</t>
  </si>
  <si>
    <t>Công ty CP Cấp nước Quảng Bình</t>
  </si>
  <si>
    <t>TTH</t>
  </si>
  <si>
    <t>Công ty CP Công trình Đô thị Thủ Thừa</t>
  </si>
  <si>
    <t>DNPQB</t>
  </si>
  <si>
    <t>Công ty CP Đầu tư Hạ tầng nước DNP Quảng Bình</t>
  </si>
  <si>
    <t>SII</t>
  </si>
  <si>
    <t>Công ty CP Hạ Tầng nước Sài Gòn</t>
  </si>
  <si>
    <t>CuChi</t>
  </si>
  <si>
    <t>Công ty CP Cấp thoát nước Củ Chi</t>
  </si>
  <si>
    <t>461_</t>
  </si>
  <si>
    <t>GLW</t>
  </si>
  <si>
    <t>Công ty CP Cấp thoát nước Gia Lai</t>
  </si>
  <si>
    <t>SDW</t>
  </si>
  <si>
    <t>Công ty CP Cấp thoát nước Dankia</t>
  </si>
  <si>
    <t>Enviro</t>
  </si>
  <si>
    <t>Công ty CP Kỹ thuật Enviro</t>
  </si>
  <si>
    <t>SAW</t>
  </si>
  <si>
    <t>Công ty CP Nước Sài Gòn- An Khê</t>
  </si>
  <si>
    <t>THW</t>
  </si>
  <si>
    <t>Công ty CP đầu tư nước Tân Hiệp</t>
  </si>
  <si>
    <t>466_</t>
  </si>
  <si>
    <t>SPW</t>
  </si>
  <si>
    <t>Công ty CP Nước Sài Gòn- Pleiku</t>
  </si>
  <si>
    <t>PT</t>
  </si>
  <si>
    <t>Công ty TNHH Đầu tư và Phát triển Hạ tầng Công nghiệp PT</t>
  </si>
  <si>
    <t>Kinh doanh bất động sản, quyền sử dụng đất thuộc chủ sở hữu, chủ sử dụng hoặc đi thuê</t>
  </si>
  <si>
    <t>VKH</t>
  </si>
  <si>
    <t>Viện khoa học và công nghệ nước</t>
  </si>
  <si>
    <t>Nghiên cứu khoa học, ứng dụng công nghệ và thực hiện các dự án trong lĩnh vực cấp thoát và xử lý nước</t>
  </si>
  <si>
    <t>ENG</t>
  </si>
  <si>
    <t>Công ty CP Năng lượng DNP</t>
  </si>
  <si>
    <t>Sản xuất điện</t>
  </si>
  <si>
    <t>DPT</t>
  </si>
  <si>
    <t>Công ty CP sản xuất và thương mại DNP</t>
  </si>
  <si>
    <t>Sản xuất và kinh doanh sản phẩm từ nhựa</t>
  </si>
  <si>
    <t>THÔNG TIN CÔNG TY</t>
  </si>
  <si>
    <t>⏬</t>
  </si>
  <si>
    <t>TÊN THEO DANH SÁCH</t>
  </si>
  <si>
    <t>ĐỊA CHỈ</t>
  </si>
  <si>
    <t>NGÀNH NGHỀ KINH DOANH</t>
  </si>
  <si>
    <t>COMPANY NAME</t>
  </si>
  <si>
    <t>ADDRESS</t>
  </si>
  <si>
    <t>BUSINESS SECTOR</t>
  </si>
  <si>
    <t>Bảo hiểm phi nhân thọ</t>
  </si>
  <si>
    <t>Tasco Insurance Co., Ltd</t>
  </si>
  <si>
    <t>Ha Noi</t>
  </si>
  <si>
    <t>Non-life insurance</t>
  </si>
  <si>
    <t>Dịch vụ thu phí</t>
  </si>
  <si>
    <t>VETC Electronic Toll Collection Co., Ltd</t>
  </si>
  <si>
    <t>Toll collection service</t>
  </si>
  <si>
    <t>Công ty TNHH Ana Services</t>
  </si>
  <si>
    <t>Dịch vụ</t>
  </si>
  <si>
    <t>Ana Services Co., Ltd</t>
  </si>
  <si>
    <t>Services</t>
  </si>
  <si>
    <t>Hưng Yên</t>
  </si>
  <si>
    <t>Xây lắp</t>
  </si>
  <si>
    <t>Tasco Nam Thai JSC</t>
  </si>
  <si>
    <t>Hung Yen</t>
  </si>
  <si>
    <t>Construction</t>
  </si>
  <si>
    <t>Ninh Bình</t>
  </si>
  <si>
    <t>Hạ tầng giao thông</t>
  </si>
  <si>
    <t>Tasco 6 Co., Ltd.</t>
  </si>
  <si>
    <t>Ninh Binh</t>
  </si>
  <si>
    <t>Transportation infrastructure</t>
  </si>
  <si>
    <t>Hải Phòng</t>
  </si>
  <si>
    <t>Tasco Hai Phong Co., Ltd.</t>
  </si>
  <si>
    <t>Hai Phong</t>
  </si>
  <si>
    <t>Quảng Trị</t>
  </si>
  <si>
    <t>Tasco Quang Binh Co., Ltd</t>
  </si>
  <si>
    <t>Quang Tri</t>
  </si>
  <si>
    <t>VETC Joint Stock Company</t>
  </si>
  <si>
    <t>Dịch vụ thương mại</t>
  </si>
  <si>
    <t>VETC Digital Company Limited</t>
  </si>
  <si>
    <t>Commercial services</t>
  </si>
  <si>
    <t>Tasco BOT MTV Co., Ltd</t>
  </si>
  <si>
    <t>Bất động sản</t>
  </si>
  <si>
    <t>Tasco Land Co., Ltd</t>
  </si>
  <si>
    <t>Property</t>
  </si>
  <si>
    <r>
      <t xml:space="preserve">Công ty CP Tasco Auto </t>
    </r>
    <r>
      <rPr>
        <i/>
        <sz val="10"/>
        <color rgb="FF000000"/>
        <rFont val="Aptos Narrow"/>
        <family val="2"/>
      </rPr>
      <t>(tên cũ: Cty TNHH Tasco Auto)</t>
    </r>
  </si>
  <si>
    <r>
      <t xml:space="preserve">Tasco Auto JSC </t>
    </r>
    <r>
      <rPr>
        <i/>
        <sz val="10"/>
        <color rgb="FF000000"/>
        <rFont val="Aptos Narrow"/>
        <family val="2"/>
      </rPr>
      <t>(old name: Tasco Auto Co., Ltd)</t>
    </r>
  </si>
  <si>
    <t>Công ty TNHH ô tô Bắc Âu Sài Gòn</t>
  </si>
  <si>
    <t>Hồ Chí Minh</t>
  </si>
  <si>
    <t>Bac Au Sai Gon Automobile Co., Ltd</t>
  </si>
  <si>
    <t>Ho Chi Minh</t>
  </si>
  <si>
    <t>Phú Thọ</t>
  </si>
  <si>
    <t>BOT Hung Thang Phu Tho Co., Ltd</t>
  </si>
  <si>
    <t>Phu Tho</t>
  </si>
  <si>
    <t>Công ty TNHH ô tô Bắc Âu Hà Nội</t>
  </si>
  <si>
    <t>Bac Au Ha Noi Automobile Co., Ltd</t>
  </si>
  <si>
    <t>Công ty CP ô tô Bắc Âu</t>
  </si>
  <si>
    <t>Bac Au Automobile Corporation</t>
  </si>
  <si>
    <t>Kinh doanh bất động sản</t>
  </si>
  <si>
    <t xml:space="preserve">NVT Holdings JSC
(old name: NVT Holdings Co., Ltd)
</t>
  </si>
  <si>
    <t>Đà Nẵng</t>
  </si>
  <si>
    <t>Dana Corporation</t>
  </si>
  <si>
    <t>Da Nang</t>
  </si>
  <si>
    <t>New Energy Holdings Co.,Ltd</t>
  </si>
  <si>
    <t>Công ty CP dịch vụ tổng hợp Sài Gòn</t>
  </si>
  <si>
    <t>Dịch vụ thương mại, bất động sản, dịch vụ tài chính</t>
  </si>
  <si>
    <t>Saigon General Service Corporation</t>
  </si>
  <si>
    <t>Commercial services, property, financial services</t>
  </si>
  <si>
    <t>Han River Automobile Corporation</t>
  </si>
  <si>
    <t>Saigon Automobile Service JSC</t>
  </si>
  <si>
    <t>Toyota East Saigon JSC</t>
  </si>
  <si>
    <t>Công ty CP Dịch vụ Ô tô Bình Thuận</t>
  </si>
  <si>
    <t>Lâm Đồng</t>
  </si>
  <si>
    <t>Binh Thuan Automotive Service JSC</t>
  </si>
  <si>
    <t>Lam Dong</t>
  </si>
  <si>
    <t>Savico Ha Noi Corporation</t>
  </si>
  <si>
    <t>Công ty CP GLynk</t>
  </si>
  <si>
    <t>G-Lynk JSC</t>
  </si>
  <si>
    <t>Ba Ria Vung Tau Automobile JSC</t>
  </si>
  <si>
    <t>New Energy Automotive Corporation</t>
  </si>
  <si>
    <t>Công ty CP Savico Kỷ Nguyên Mới</t>
  </si>
  <si>
    <t>Savico New Era JSC</t>
  </si>
  <si>
    <t>Sai Gon Auto Gia Dinh Service JSC</t>
  </si>
  <si>
    <t>Savico Da Nang Corporation</t>
  </si>
  <si>
    <t>Quảng Ngãi</t>
  </si>
  <si>
    <t>Kon Tum Automobile JSC</t>
  </si>
  <si>
    <t>Quang Ngai</t>
  </si>
  <si>
    <t>Saigon Far East Service Trading Co., Ltd</t>
  </si>
  <si>
    <t>Cần Thơ</t>
  </si>
  <si>
    <t>Toyota Can Tho Co., Ltd</t>
  </si>
  <si>
    <t>Can Tho</t>
  </si>
  <si>
    <t>North West Sai Gon Automobile JSC</t>
  </si>
  <si>
    <t>Gia Lai</t>
  </si>
  <si>
    <t>Gia Lai Automobile One Member Co., Ltd</t>
  </si>
  <si>
    <t>Nam Song Hau Automobile JSC</t>
  </si>
  <si>
    <t>Savico Quang Nam Co., Ltd</t>
  </si>
  <si>
    <t>Savico Investment JSC</t>
  </si>
  <si>
    <t>Toyota Long Bien Co., Ltd</t>
  </si>
  <si>
    <t>Sao Tay Nam Automobile JSC</t>
  </si>
  <si>
    <t>FX Auto Co., Ltd</t>
  </si>
  <si>
    <t>Công ty CP Sài Gòn Ngôi Sao</t>
  </si>
  <si>
    <t>Saigon Star JSC</t>
  </si>
  <si>
    <t>Công ty CP Dịch vụ ô tô Cần Thơ</t>
  </si>
  <si>
    <t>Can Tho Automobile Service JSC</t>
  </si>
  <si>
    <t>Sai Gon Cuu Long Automobile Corporation</t>
  </si>
  <si>
    <t>Tasco Auto North Saigon JSC</t>
  </si>
  <si>
    <t>Truong Chinh Automobile JSC</t>
  </si>
  <si>
    <t>Toyota Chi Linh Co., Ltd</t>
  </si>
  <si>
    <t>Toyota Hai Duong Co., Ltd</t>
  </si>
  <si>
    <t>Công ty TNHH TMDV Sài Gòn</t>
  </si>
  <si>
    <t>Saigon Service Trading Co., Ltd</t>
  </si>
  <si>
    <t>Công ty CP OtoS</t>
  </si>
  <si>
    <t>OtoS JSC</t>
  </si>
  <si>
    <t>CTCP Đầu tư Phát triển Savico Miền Nam</t>
  </si>
  <si>
    <t>Savico Southern Investment Development JSC</t>
  </si>
  <si>
    <t>Quang Nam Automobile Co.,Ltd</t>
  </si>
  <si>
    <t>Lam Dong Auto Co., Ltd</t>
  </si>
  <si>
    <t>Tây Ninh</t>
  </si>
  <si>
    <t>Sai Gon Long An Automobile Corporation</t>
  </si>
  <si>
    <t>Tay Ninh</t>
  </si>
  <si>
    <t>Công ty CP ĐT PT Tri thức Tương Lai</t>
  </si>
  <si>
    <t>Kinh doanh BĐS và giáo dục</t>
  </si>
  <si>
    <t>Future Knowledge Investment JSC</t>
  </si>
  <si>
    <t>Property and Education</t>
  </si>
  <si>
    <t>Công ty TNHH ĐT và DV Ô tô Hải Dương</t>
  </si>
  <si>
    <t>Hai Duong Auto Investment &amp; Services Co.,Ltd</t>
  </si>
  <si>
    <t>Sai Gon Tay Ninh Automobile Corporation</t>
  </si>
  <si>
    <t>Tan Phu Automobile TMDV Investment JSC</t>
  </si>
  <si>
    <t>Son Tra Automobile Co., Ltd</t>
  </si>
  <si>
    <t>Công ty CP ĐT TMDV Sài Gòn ô tô Cần Thơ</t>
  </si>
  <si>
    <t>SG Can Tho Auto Service Trading Investment JSC</t>
  </si>
  <si>
    <t>Auto Dong Hiep Trading and Service Co., Ltd</t>
  </si>
  <si>
    <t>Carpla JSC</t>
  </si>
  <si>
    <t>Carpla Media Co., Ltd</t>
  </si>
  <si>
    <t>Công ty CP ĐT TMDV Ô tô Sài Gòn Phú Lâm</t>
  </si>
  <si>
    <t>SG Phu Lam Auto Investment Trading Service JSC</t>
  </si>
  <si>
    <t>Dong Binh Duong Automobile JSC</t>
  </si>
  <si>
    <t>Danang Sontra Corporation</t>
  </si>
  <si>
    <t>Thanh Hóa</t>
  </si>
  <si>
    <t>Savico Thanh Hoa Co., Ltd</t>
  </si>
  <si>
    <t>Thanh Hoa</t>
  </si>
  <si>
    <t>Dai Thinh Automobile JSC</t>
  </si>
  <si>
    <t>Ben Thanh Automobile Corporation</t>
  </si>
  <si>
    <t>Binh Dinh Automobile Corporation Company</t>
  </si>
  <si>
    <t>CT TNHH Xe và TB chuyên dùng Vĩnh Thịnh</t>
  </si>
  <si>
    <t>Đồng Nai</t>
  </si>
  <si>
    <t>Vinh Thinh Vehicles &amp; Specialized Equipment Co., Ltd</t>
  </si>
  <si>
    <t>Dong Nai</t>
  </si>
  <si>
    <t>CT TNHH ĐT và Phát triển SVC Miền Bắc</t>
  </si>
  <si>
    <t>SVC North Development and Investment Co., Ltd</t>
  </si>
  <si>
    <t>CT TNHH MTV DV TM ĐT Ô tô Kiên Giang</t>
  </si>
  <si>
    <t>Kien Giang Auto Investment Trading Service Co., Ltd</t>
  </si>
  <si>
    <t>Toyota Ly Thuong Kiet Co., Ltd</t>
  </si>
  <si>
    <t>Hung Thinh Automobile JSC</t>
  </si>
  <si>
    <t>Binh Duong New City Automobile Service JSC</t>
  </si>
  <si>
    <t>Au Viet Automobile JSC</t>
  </si>
  <si>
    <t>Da Nang Automobile Co.,Ltd</t>
  </si>
  <si>
    <t>Toyota Giai Phong Co., Ltd</t>
  </si>
  <si>
    <t>Ben Thanh Tay Ninh Automobile Corporation</t>
  </si>
  <si>
    <t>Toyota Ninh Binh JSC</t>
  </si>
  <si>
    <t>Công ty CP GreenLynk Automotives</t>
  </si>
  <si>
    <t>GreenLynk Automotives JSC</t>
  </si>
  <si>
    <t>Binh Thuan Automotives JSC</t>
  </si>
  <si>
    <t>Toyota Tay Ninh Co., Ltd</t>
  </si>
  <si>
    <t>Auto Solutions JSC</t>
  </si>
  <si>
    <t>Sweden Auto Co., Ltd</t>
  </si>
  <si>
    <t>Công ty CP Phân phối xe thương mại Tasco</t>
  </si>
  <si>
    <t>Tasco Commercial Vehicle Distribution JSC</t>
  </si>
  <si>
    <t>Tasco Auto Distribution Co., Ltd</t>
  </si>
  <si>
    <t>Tasco Auto Retail Co., Ltd</t>
  </si>
  <si>
    <t>Premium EV Co., Ltd</t>
  </si>
  <si>
    <t>G-Lynk Hanoi Co.,Ltd</t>
  </si>
  <si>
    <t>Tasco Auto Da Nang Joint Stock Company</t>
  </si>
  <si>
    <t>Carpl Car Service Co., Ltd</t>
  </si>
  <si>
    <t>Stargo Co.,Ltd</t>
  </si>
  <si>
    <t>Công ty Cổ phần Tasco Auto Tây Sài Gòn</t>
  </si>
  <si>
    <t>Tasco Auto West Sai Gon JSC</t>
  </si>
  <si>
    <t>G-Lynk Hai Duong Joint Stock Company</t>
  </si>
  <si>
    <t>Dịch vụ tài chính</t>
  </si>
  <si>
    <t>Tasco Financial Services Co., Ltd</t>
  </si>
  <si>
    <t>Financial services</t>
  </si>
  <si>
    <t>British Sport Cars Limited Company</t>
  </si>
  <si>
    <t>AG-25 Company Limited</t>
  </si>
  <si>
    <t>Công ty Cổ phần Geely An Giang</t>
  </si>
  <si>
    <t>Geely An Giang Joint Stock Company</t>
  </si>
  <si>
    <t>CT TNHH Carpla Service Đông Nam Bộ</t>
  </si>
  <si>
    <t>Carpla Service SouthEast Regoin Company Limited</t>
  </si>
  <si>
    <t>Tasco Auto Can Tho Company Limited</t>
  </si>
  <si>
    <t>VETC RSA Parts Company Limited</t>
  </si>
  <si>
    <t>VETC Auto Parts Company Limited</t>
  </si>
  <si>
    <t>DNP Holdings JSC</t>
  </si>
  <si>
    <t>Dongnai Plastic Joint Stock Company</t>
  </si>
  <si>
    <t>Manufacturing and trading of water pipes</t>
  </si>
  <si>
    <t>Tan Phu Viet Nam Joint Stock Company</t>
  </si>
  <si>
    <t>Manufacturing and trading of industrial plastics</t>
  </si>
  <si>
    <t>Bắc Ninh</t>
  </si>
  <si>
    <t xml:space="preserve">DNP-Water Joint Stock Company
</t>
  </si>
  <si>
    <t>Bac Ninh</t>
  </si>
  <si>
    <t>Investing in water supply companies/projects</t>
  </si>
  <si>
    <t>CMC Joint Stock Company</t>
  </si>
  <si>
    <t>Manufacturing, trading, and distributing ceramic tiles</t>
  </si>
  <si>
    <t>DNP - Bac Giang Water Infrastructure Investment Joint Stock Company</t>
  </si>
  <si>
    <t>Manufacturing and trading of clean water</t>
  </si>
  <si>
    <t>Hanoi Water Manufacturing Joint Stock Company No. 3</t>
  </si>
  <si>
    <t>Binh Hiep Joint Stock Company</t>
  </si>
  <si>
    <t>Binh Thuan Water Supply Sewerage Joint Stock Company</t>
  </si>
  <si>
    <t>Đồng Tháp</t>
  </si>
  <si>
    <t>Dong Tam Water Corporation</t>
  </si>
  <si>
    <t>Dong Thap</t>
  </si>
  <si>
    <t>Tay Ninh Water Supply Sewerage Joint Stock Company</t>
  </si>
  <si>
    <t>Clean Water System Management and Operation Joint Stock Company</t>
  </si>
  <si>
    <t>Binh An Water Investment Joint Stock Company</t>
  </si>
  <si>
    <t>DNP Hawaco Joint Stock Company</t>
  </si>
  <si>
    <t>Trading in water supply materials</t>
  </si>
  <si>
    <t>DNP Hawaco Southern Joint Stock Company</t>
  </si>
  <si>
    <t>Providing materials, equipment, solutions, and construction services in the electromechanical field</t>
  </si>
  <si>
    <t>Khánh Hoà</t>
  </si>
  <si>
    <t>Ninh Hoa Urban Joint Stock Company</t>
  </si>
  <si>
    <t>Khanh Hoa</t>
  </si>
  <si>
    <t>Manufacturing and trading clean water, and providing public utility services</t>
  </si>
  <si>
    <t>Ninh Hoa Metrology Inspection Company Limited</t>
  </si>
  <si>
    <t>Inspection and technical analysis of water meters</t>
  </si>
  <si>
    <t>Ninh Hoa Urban Construction One Member Limited Liability Company</t>
  </si>
  <si>
    <t>Trading, services, assembly, and manufacturing</t>
  </si>
  <si>
    <t>Binh Phuoc Water Supply And Sewerage Joint Stock Company</t>
  </si>
  <si>
    <t>DNP - Song Tien Raw Water Joint Stock Company</t>
  </si>
  <si>
    <t>Water extraction, treatment, and supply</t>
  </si>
  <si>
    <t>Eco Vietnam Equipment and Technology Joint Stock Company</t>
  </si>
  <si>
    <t>Providing materials, equipment, solutions, and construction services for water supply and wastewater treatment fields.</t>
  </si>
  <si>
    <t>CVT Investment And Development Ltd Company</t>
  </si>
  <si>
    <t>Son Thanh Water Supply And Sewerage Investment Construction Joint Stock Company</t>
  </si>
  <si>
    <t>Blue Ocean Water Supply Sewerage Company Limited</t>
  </si>
  <si>
    <t>Dong Hai Water and Environment Joint Stock Company</t>
  </si>
  <si>
    <t>Bac Giang Clean Water Joint Stock Company.</t>
  </si>
  <si>
    <t>Sai Gon Water Infrastructure Joint Stock Company</t>
  </si>
  <si>
    <t>Cu Chi Supply Sewerage Joint Stock Company</t>
  </si>
  <si>
    <t>Gia Lai Water Supply Sewerage Joint Stock Company</t>
  </si>
  <si>
    <t>Sai Gon - Dan Kia Water Supply Joint Stock Company</t>
  </si>
  <si>
    <t>Sai Gon - An Khe Water Joint Stock Company</t>
  </si>
  <si>
    <t>Sai Gon - Pleiku Water Supply Joint Stock Company</t>
  </si>
  <si>
    <t>PT Industrial Infrastructure Investment and Development Company Limited</t>
  </si>
  <si>
    <t>Real estate business, ownership or leasehold rights to land</t>
  </si>
  <si>
    <t>Water Science and Technology Institute</t>
  </si>
  <si>
    <t>Scientific research, technology application, and implementation of projects in the field of water supply, drainage, and treatment.</t>
  </si>
  <si>
    <t>DNP Energy JSC</t>
  </si>
  <si>
    <t>DNP Production and Trading Joint Stock Company</t>
  </si>
  <si>
    <t>Manufacturing and trading of plastic products</t>
  </si>
  <si>
    <t>TÀI KHOẢN KẾ TOÁN</t>
  </si>
  <si>
    <t>MÃ TK</t>
  </si>
  <si>
    <t>Tên tài khoản</t>
  </si>
  <si>
    <t>±</t>
  </si>
  <si>
    <t>Loại</t>
  </si>
  <si>
    <t>Mã FS</t>
  </si>
  <si>
    <t>Tên chỉ tiêu BCTC</t>
  </si>
  <si>
    <t>111_</t>
  </si>
  <si>
    <t>Tiền mặt</t>
  </si>
  <si>
    <t>BS</t>
  </si>
  <si>
    <t>112_</t>
  </si>
  <si>
    <t>Tiền gửi ngân hàng, các tổ chức tín dụng</t>
  </si>
  <si>
    <t>113_</t>
  </si>
  <si>
    <t>Tiền đang chuyển</t>
  </si>
  <si>
    <t>121_</t>
  </si>
  <si>
    <t>Chứng khoán kinh doanh</t>
  </si>
  <si>
    <t>1281_</t>
  </si>
  <si>
    <t>Tiền gửi có kỳ hạn</t>
  </si>
  <si>
    <t>123_</t>
  </si>
  <si>
    <t>1281DH_</t>
  </si>
  <si>
    <t>Tiền gửi có kỳ hạn dài hạn</t>
  </si>
  <si>
    <t>255_</t>
  </si>
  <si>
    <t>1281t_</t>
  </si>
  <si>
    <t>Tiền gửi có kỳ hạn (dưới 03 tháng)</t>
  </si>
  <si>
    <t>1282_</t>
  </si>
  <si>
    <t>Trái phiếu</t>
  </si>
  <si>
    <t>1282DH_</t>
  </si>
  <si>
    <t>Trái phiếu dài hạn</t>
  </si>
  <si>
    <t>1282t_</t>
  </si>
  <si>
    <t>Trái phiếu (dưới 03 tháng)</t>
  </si>
  <si>
    <t>1283DH_</t>
  </si>
  <si>
    <t>Cho vay dài hạn</t>
  </si>
  <si>
    <t>215_</t>
  </si>
  <si>
    <t>1283NH_</t>
  </si>
  <si>
    <t>Cho vay ngắn hạn</t>
  </si>
  <si>
    <t>135_</t>
  </si>
  <si>
    <t>1283t_</t>
  </si>
  <si>
    <t>Cho vay (dưới 03 tháng)</t>
  </si>
  <si>
    <t>1288_</t>
  </si>
  <si>
    <t>Các khoản đầu tư khác nắm giữ đến ngày đáo hạn</t>
  </si>
  <si>
    <t>1288DH_</t>
  </si>
  <si>
    <t>Các khoản đầu tư khác nắm giữ đến ngày đáo hạn (trên 12 tháng)</t>
  </si>
  <si>
    <t>1288t_</t>
  </si>
  <si>
    <t>Các khoản đầu tư khác nắm giữ đến ngày đáo hạn (dưới 03 tháng)</t>
  </si>
  <si>
    <t>131_</t>
  </si>
  <si>
    <t>Phải thu khách hàng ngắn hạn</t>
  </si>
  <si>
    <t>131DH_</t>
  </si>
  <si>
    <t>Phải thu dài hạn của khách hàng</t>
  </si>
  <si>
    <t>211_</t>
  </si>
  <si>
    <t>131NV_</t>
  </si>
  <si>
    <t>Khách hàng trả tiền trước ngắn hạn</t>
  </si>
  <si>
    <t>131NVDH_</t>
  </si>
  <si>
    <t>Khách hàng trả tiền trước dài hạn</t>
  </si>
  <si>
    <t>Thuế GTGT được khấu trừ</t>
  </si>
  <si>
    <t>152_</t>
  </si>
  <si>
    <t>136_</t>
  </si>
  <si>
    <t>Phải thu nội bộ ngắn hạn</t>
  </si>
  <si>
    <t>136DH_</t>
  </si>
  <si>
    <t>Phải thu nội bộ dài hạn</t>
  </si>
  <si>
    <t>214_</t>
  </si>
  <si>
    <t>136v_</t>
  </si>
  <si>
    <t>Vốn kinh doanh ở đơn vị trực thuộc</t>
  </si>
  <si>
    <t>213_</t>
  </si>
  <si>
    <t>1381_</t>
  </si>
  <si>
    <t>Tài sản thiếu chờ xử lý</t>
  </si>
  <si>
    <t>1385_</t>
  </si>
  <si>
    <t>Phải thu về cổ phần hóa ngắn hạn</t>
  </si>
  <si>
    <t>1385DH_</t>
  </si>
  <si>
    <t>Phải thu về cổ phần hóa dài hạn</t>
  </si>
  <si>
    <t>216_</t>
  </si>
  <si>
    <t>1388KDH_</t>
  </si>
  <si>
    <t>Các khoản phải thu dài hạn khác</t>
  </si>
  <si>
    <t>1388NH_</t>
  </si>
  <si>
    <t>Các khoản phải thu ngắn hạn khác</t>
  </si>
  <si>
    <t>1388NV_</t>
  </si>
  <si>
    <t>Các khoản phải thu khác dư Có</t>
  </si>
  <si>
    <t>1388NVDH_</t>
  </si>
  <si>
    <t>Các khoản phải thu khác dư Có dài hạn</t>
  </si>
  <si>
    <t>1389DH_</t>
  </si>
  <si>
    <t>Tài sản dài hạn khác</t>
  </si>
  <si>
    <t>268_</t>
  </si>
  <si>
    <t>138CT_</t>
  </si>
  <si>
    <t>Phải thu về cổ tức và lợi nhuận được chia ngắn hạn</t>
  </si>
  <si>
    <t>138CTDH_</t>
  </si>
  <si>
    <t>Phải thu về cổ tức và lợi nhuận được chia dài hạn</t>
  </si>
  <si>
    <t>141DH_</t>
  </si>
  <si>
    <t>Tạm ứng dài hạn</t>
  </si>
  <si>
    <t>141NH_</t>
  </si>
  <si>
    <t>Tạm ứng ngắn hạn</t>
  </si>
  <si>
    <t>Hàng mua đang đi đường</t>
  </si>
  <si>
    <t>141_</t>
  </si>
  <si>
    <t>Nguyên liệu, vật liệu</t>
  </si>
  <si>
    <t>153_</t>
  </si>
  <si>
    <t>Thiết bị, vật tư, phụ tùng thay thế ngắn hạn</t>
  </si>
  <si>
    <t>153DH_</t>
  </si>
  <si>
    <t>Thiết bị, vật tư, phụ tùng thay thế dài hạn</t>
  </si>
  <si>
    <t>263_</t>
  </si>
  <si>
    <t>154_</t>
  </si>
  <si>
    <t>Chi phí sản xuất, kinh doanh dở dang</t>
  </si>
  <si>
    <t>154DH_</t>
  </si>
  <si>
    <t>Chi phí sản xuất, kinh doanh dở dang dài hạn</t>
  </si>
  <si>
    <t>241_</t>
  </si>
  <si>
    <t>155_</t>
  </si>
  <si>
    <t>Thành phẩm</t>
  </si>
  <si>
    <t>156_</t>
  </si>
  <si>
    <t>Hàng hóa</t>
  </si>
  <si>
    <t>1567_</t>
  </si>
  <si>
    <t>Hàng hóa bất động sản</t>
  </si>
  <si>
    <t>Hàng gửi bán</t>
  </si>
  <si>
    <t>158_</t>
  </si>
  <si>
    <t>Hàng hóa kho bảo thuế</t>
  </si>
  <si>
    <t>161_</t>
  </si>
  <si>
    <t>Chi sự nghiệp</t>
  </si>
  <si>
    <t>Giao dịch mua bán lại trái phiếu chính phủ</t>
  </si>
  <si>
    <t>171NV_</t>
  </si>
  <si>
    <t>Giao dịch mua bán lại trái phiếu chính phủ dư Có</t>
  </si>
  <si>
    <t>TSCĐ hữu hình</t>
  </si>
  <si>
    <t>222_</t>
  </si>
  <si>
    <t>212_</t>
  </si>
  <si>
    <t>TSCĐ thuê tài chính</t>
  </si>
  <si>
    <t>225_</t>
  </si>
  <si>
    <t>TSCĐ vô hình</t>
  </si>
  <si>
    <t>2141_</t>
  </si>
  <si>
    <t>Khấu hao TSCĐ hữu hình</t>
  </si>
  <si>
    <t>223_</t>
  </si>
  <si>
    <t>2142_</t>
  </si>
  <si>
    <t>Khấu hao TSCĐ thuê tài chính</t>
  </si>
  <si>
    <t>226_</t>
  </si>
  <si>
    <t>2143_</t>
  </si>
  <si>
    <t>Khấu hao TSCĐ vô hình</t>
  </si>
  <si>
    <t>2147_</t>
  </si>
  <si>
    <t>Khấu hao bất động sản đầu tư</t>
  </si>
  <si>
    <t>232_</t>
  </si>
  <si>
    <t>217_</t>
  </si>
  <si>
    <t>Bất động sản đầu tư</t>
  </si>
  <si>
    <t>231_</t>
  </si>
  <si>
    <t>221_</t>
  </si>
  <si>
    <t>Đầu tư vào công ty con</t>
  </si>
  <si>
    <t>251_</t>
  </si>
  <si>
    <t>Đầu tư vào công ty liên doanh, liên kết</t>
  </si>
  <si>
    <t>Đầu tư dài hạn khác</t>
  </si>
  <si>
    <t>253_</t>
  </si>
  <si>
    <t>2288K_</t>
  </si>
  <si>
    <t>Đầu tư nắm giữ chờ tăng giá, không phân loại vào BĐS đầu tư</t>
  </si>
  <si>
    <t>2288KDH_</t>
  </si>
  <si>
    <t>Đầu tư nắm giữ chờ tăng giá, không phân loại vào BĐS đầu tư dài hạn</t>
  </si>
  <si>
    <t>2291_</t>
  </si>
  <si>
    <t>Dự phòng giảm giá chứng khoán kinh doanh</t>
  </si>
  <si>
    <t>122_</t>
  </si>
  <si>
    <t>2292_</t>
  </si>
  <si>
    <t>Dự phòng tổn thất đầu tư vào đơn vị khác</t>
  </si>
  <si>
    <t>254_</t>
  </si>
  <si>
    <t>2293_</t>
  </si>
  <si>
    <t>Dự phòng phải thu khó đòi ngắn hạn</t>
  </si>
  <si>
    <t>137_</t>
  </si>
  <si>
    <t>2293DH_</t>
  </si>
  <si>
    <t>Dự phòng phải thu khó đòi dài hạn</t>
  </si>
  <si>
    <t>219_</t>
  </si>
  <si>
    <t>2294_</t>
  </si>
  <si>
    <t>Dự phòng giảm giá hàng tồn kho</t>
  </si>
  <si>
    <t>149_</t>
  </si>
  <si>
    <t>2294DH_</t>
  </si>
  <si>
    <t>Dự phòng giảm giá hàng tồn kho dài hạn</t>
  </si>
  <si>
    <t>2294DHVT_</t>
  </si>
  <si>
    <t>Dự phòng giảm giá hàng tồn kho dài hạn của thiết bị, vật tư thay thế</t>
  </si>
  <si>
    <t>Xây dựng cơ bản dở dang</t>
  </si>
  <si>
    <t>242_</t>
  </si>
  <si>
    <t>242DH_</t>
  </si>
  <si>
    <t>Chi phí trả trước dài hạn</t>
  </si>
  <si>
    <t>261_</t>
  </si>
  <si>
    <t>242NH_</t>
  </si>
  <si>
    <t>Chi phí trả trước ngắn hạn</t>
  </si>
  <si>
    <t>243_</t>
  </si>
  <si>
    <t>Tài sản thuế thu nhập hoãn lại</t>
  </si>
  <si>
    <t>262_</t>
  </si>
  <si>
    <t>244DH_</t>
  </si>
  <si>
    <t>Ký quỹ, ký cược dài hạn</t>
  </si>
  <si>
    <t>244NH_</t>
  </si>
  <si>
    <t>Ký quỹ, ký cược ngắn hạn</t>
  </si>
  <si>
    <t>269_</t>
  </si>
  <si>
    <t>Lợi thế TM</t>
  </si>
  <si>
    <t>Phải trả cho người bán</t>
  </si>
  <si>
    <t>331DH_</t>
  </si>
  <si>
    <t>Phải trả dài hạn cho người bán</t>
  </si>
  <si>
    <t>331TSDH_</t>
  </si>
  <si>
    <t>Trả trước dài hạn cho người bán</t>
  </si>
  <si>
    <t>331TSNH_</t>
  </si>
  <si>
    <t>Trả trước ngắn hạn cho người bán</t>
  </si>
  <si>
    <t>132_</t>
  </si>
  <si>
    <t>33311_</t>
  </si>
  <si>
    <t>Thuế GTGT đầu ra</t>
  </si>
  <si>
    <t>33311TS_</t>
  </si>
  <si>
    <t>Thuế GTGT đầu ra (dư Nợ)</t>
  </si>
  <si>
    <t>33312_</t>
  </si>
  <si>
    <t>Thuế GTGT hàng nhập khẩu</t>
  </si>
  <si>
    <t>33312TS_</t>
  </si>
  <si>
    <t>Thuế GTGT hàng nhập khẩu (dư Nợ)</t>
  </si>
  <si>
    <t>3331DHT_</t>
  </si>
  <si>
    <t>Thuế GTGT trực tiếp (giảm trừ doanh thu)</t>
  </si>
  <si>
    <t>3332_</t>
  </si>
  <si>
    <t>Thuế tiêu thụ đặc biệt</t>
  </si>
  <si>
    <t>3332TS_</t>
  </si>
  <si>
    <t>Thuế tiêu thụ đặc biệt (dư Nợ)</t>
  </si>
  <si>
    <t>3333_</t>
  </si>
  <si>
    <t>Thuế xuất, nhập khẩu</t>
  </si>
  <si>
    <t>3333DHT_</t>
  </si>
  <si>
    <t>Thuế xuất khẩu</t>
  </si>
  <si>
    <t>3333TS_</t>
  </si>
  <si>
    <t>Thuế xuất, nhập khẩu (dư Nợ)</t>
  </si>
  <si>
    <t>3334_</t>
  </si>
  <si>
    <t>Thuế thu nhập doanh nghiệp</t>
  </si>
  <si>
    <t>3334TS_</t>
  </si>
  <si>
    <t>Thuế thu nhập doanh nghiệp (dư Nợ)</t>
  </si>
  <si>
    <t>3335_</t>
  </si>
  <si>
    <t>Thuế thu nhập cá nhân</t>
  </si>
  <si>
    <t>3335TS_</t>
  </si>
  <si>
    <t>Thuế thu nhập cá nhân (dư Nợ)</t>
  </si>
  <si>
    <t>3336_</t>
  </si>
  <si>
    <t>Thuế tài nguyên</t>
  </si>
  <si>
    <t>3336TS_</t>
  </si>
  <si>
    <t>Thuế tài nguyên (dư Nợ)</t>
  </si>
  <si>
    <t>3337_</t>
  </si>
  <si>
    <t>Thuế nhà đất, tiền thuê đất</t>
  </si>
  <si>
    <t>3337TS_</t>
  </si>
  <si>
    <t>Thuế nhà đất, tiền thuê đất (dư Nợ)</t>
  </si>
  <si>
    <t>3338_</t>
  </si>
  <si>
    <t>Thuế bảo vệ môi trường và các loại thuế khác</t>
  </si>
  <si>
    <t>3338TS_</t>
  </si>
  <si>
    <t>Thuế khác (dư Nợ)</t>
  </si>
  <si>
    <t>3339_</t>
  </si>
  <si>
    <t>Phí, lệ phí và các khoản phải nộp khác</t>
  </si>
  <si>
    <t>3339TS_</t>
  </si>
  <si>
    <t>Các khoản khác phải thu Nhà nước</t>
  </si>
  <si>
    <t>Phải trả người lao động</t>
  </si>
  <si>
    <t>334TS_</t>
  </si>
  <si>
    <t>Phải thu người lao động ngắn hạn</t>
  </si>
  <si>
    <t>334TSDH_</t>
  </si>
  <si>
    <t>Phải thu người lao động dài hạn</t>
  </si>
  <si>
    <t>Chi phí phải trả ngắn hạn</t>
  </si>
  <si>
    <t>335DH_</t>
  </si>
  <si>
    <t>Chi phí phải trả dài hạn</t>
  </si>
  <si>
    <t>Phải trả nội bộ</t>
  </si>
  <si>
    <t>336DH_</t>
  </si>
  <si>
    <t>Phải trả nội bộ (dài hạn)</t>
  </si>
  <si>
    <t>336v_</t>
  </si>
  <si>
    <t>Phải trả nội bộ về vốn kinh doanh</t>
  </si>
  <si>
    <t>Phải trả theo tiến độ HĐXD</t>
  </si>
  <si>
    <t>337TS_</t>
  </si>
  <si>
    <t>Phải thu theo tiến độ HĐXD</t>
  </si>
  <si>
    <t>134_</t>
  </si>
  <si>
    <t>3381_</t>
  </si>
  <si>
    <t>Tài sản thừa chờ giải quyết</t>
  </si>
  <si>
    <t>3382_</t>
  </si>
  <si>
    <t>Kinh phí công đoàn</t>
  </si>
  <si>
    <t>3383_</t>
  </si>
  <si>
    <t>Bảo hiểm xã hội</t>
  </si>
  <si>
    <t>3384_</t>
  </si>
  <si>
    <t>Bảo hiểm y tế</t>
  </si>
  <si>
    <t>3385_</t>
  </si>
  <si>
    <t>Phải trả về cổ phần hóa</t>
  </si>
  <si>
    <t>3386_</t>
  </si>
  <si>
    <t>Bảo hiểm thất nghiệp</t>
  </si>
  <si>
    <t>3387_</t>
  </si>
  <si>
    <t>Doanh thu chưa thực hiện ngắn hạn</t>
  </si>
  <si>
    <t>3387DH_</t>
  </si>
  <si>
    <t>Doanh thu chưa thực hiện dài hạn</t>
  </si>
  <si>
    <t>3388_</t>
  </si>
  <si>
    <t>Phải trả, phải nộp khác</t>
  </si>
  <si>
    <t>3388TSDH_</t>
  </si>
  <si>
    <t>Phải trả, phải nộp khác - dư nợ dài hạn</t>
  </si>
  <si>
    <t>3388TSNH_</t>
  </si>
  <si>
    <t>Phải trả, phải nộp khác - dư nợ ngắn hạn</t>
  </si>
  <si>
    <t>338DH_</t>
  </si>
  <si>
    <t>Phải trả, phải nộp khác (dài hạn)</t>
  </si>
  <si>
    <t>3411_</t>
  </si>
  <si>
    <t>Vay ngắn hạn</t>
  </si>
  <si>
    <t>3411DH_</t>
  </si>
  <si>
    <t>Vay dài hạn</t>
  </si>
  <si>
    <t>3412_</t>
  </si>
  <si>
    <t>Nợ thuê tài chính ngắn hạn</t>
  </si>
  <si>
    <t>3412DH_</t>
  </si>
  <si>
    <t>Nợ thuê tài chính dài hạn</t>
  </si>
  <si>
    <t>3431_</t>
  </si>
  <si>
    <t>Trái phiếu thường ngắn hạn</t>
  </si>
  <si>
    <t>3431DH_</t>
  </si>
  <si>
    <t>Trái phiếu thường dài hạn</t>
  </si>
  <si>
    <t>3432_</t>
  </si>
  <si>
    <t>Trái phiếu chuyển đổi</t>
  </si>
  <si>
    <t>Nhận ký cược, ký quỹ ngắn hạn</t>
  </si>
  <si>
    <t>344DH_</t>
  </si>
  <si>
    <t>Nhận ký cược, ký quỹ dài hạn</t>
  </si>
  <si>
    <t>Thuế thu nhập hoãn lại phải trả</t>
  </si>
  <si>
    <t>Dự phòng phải trả ngắn hạn</t>
  </si>
  <si>
    <t>352DH_</t>
  </si>
  <si>
    <t>Dự phòng phải trả dài hạn</t>
  </si>
  <si>
    <t>Quỹ khen thưởng, phúc lợi</t>
  </si>
  <si>
    <t>Quỹ phát triển khoa học và công nghệ</t>
  </si>
  <si>
    <t>Quỹ bình ổn giá</t>
  </si>
  <si>
    <t>41111_</t>
  </si>
  <si>
    <t>Cổ phiếu phổ thông có quyền biểu quyết</t>
  </si>
  <si>
    <t>41a_</t>
  </si>
  <si>
    <t>41112_</t>
  </si>
  <si>
    <t>Cổ phiếu phổ ưu đãi</t>
  </si>
  <si>
    <t>41b_</t>
  </si>
  <si>
    <t>41112NPT_</t>
  </si>
  <si>
    <t>Cổ phiếu phổ ưu đãi được phân loại là nợ phải trả</t>
  </si>
  <si>
    <t>340_</t>
  </si>
  <si>
    <t>4112_</t>
  </si>
  <si>
    <t>Thặng dư vốn cổ phần</t>
  </si>
  <si>
    <t>4113_</t>
  </si>
  <si>
    <t>Quyền chọn chuyển đổi trái phiếu</t>
  </si>
  <si>
    <t>4118_</t>
  </si>
  <si>
    <t>Vốn khác</t>
  </si>
  <si>
    <t>Chênh lệch đánh giá lại tài sản</t>
  </si>
  <si>
    <t>Chênh lệch tỷ giá hối đoái</t>
  </si>
  <si>
    <t>Quỹ đầu tư, phát triển</t>
  </si>
  <si>
    <t>Quỹ hỗ trợ sắp xếp doanh nghiệp</t>
  </si>
  <si>
    <t>Quỹ khác thuộc vốn chủ sở hữu</t>
  </si>
  <si>
    <t>Cổ phiếu ngân quỹ</t>
  </si>
  <si>
    <t>4211_</t>
  </si>
  <si>
    <t>Lợi nhuận sau thuế chưa phân phối lũy kế đến cuối kỳ trước</t>
  </si>
  <si>
    <t>42a_</t>
  </si>
  <si>
    <t>4212_</t>
  </si>
  <si>
    <t>Lợi nhuận sau thuế chưa phân phối kỳ này</t>
  </si>
  <si>
    <t>42b_</t>
  </si>
  <si>
    <t>Lợi ích cổ đông KKS</t>
  </si>
  <si>
    <t>Nguồn vốn đầu tư XDCB</t>
  </si>
  <si>
    <t>Nguồn kinh phí sự nghiệp</t>
  </si>
  <si>
    <t>Nguồn kinh phí đã hình thành TSCĐ</t>
  </si>
  <si>
    <t>VTT_</t>
  </si>
  <si>
    <t>Vàng tiền tệ</t>
  </si>
  <si>
    <t>VTTDH_</t>
  </si>
  <si>
    <t>Vàng tiền tệ dài hạn</t>
  </si>
  <si>
    <t>-</t>
  </si>
  <si>
    <t>511_</t>
  </si>
  <si>
    <t>Doanh thu bán hàng</t>
  </si>
  <si>
    <t>PL</t>
  </si>
  <si>
    <t>001_</t>
  </si>
  <si>
    <t>512_</t>
  </si>
  <si>
    <t>Doanh thu bán hàng nội bộ</t>
  </si>
  <si>
    <t>515_</t>
  </si>
  <si>
    <t>Doanh thu hoạt động tài chính</t>
  </si>
  <si>
    <t>021_</t>
  </si>
  <si>
    <t>5211_</t>
  </si>
  <si>
    <t>Chiết khấu thương mại</t>
  </si>
  <si>
    <t>002_</t>
  </si>
  <si>
    <t>5212_</t>
  </si>
  <si>
    <t>Giảm giá hàng bán</t>
  </si>
  <si>
    <t>5213_</t>
  </si>
  <si>
    <t>Hàng bán bị trả lại</t>
  </si>
  <si>
    <t>621_</t>
  </si>
  <si>
    <t>Chi phí NVL trực tiếp</t>
  </si>
  <si>
    <t>622_</t>
  </si>
  <si>
    <t>Chi phí nhân công trực tiếp</t>
  </si>
  <si>
    <t>627_</t>
  </si>
  <si>
    <t>Chi phí sản xuất chung</t>
  </si>
  <si>
    <t>632_</t>
  </si>
  <si>
    <t>Giá vốn hàng bán</t>
  </si>
  <si>
    <t>011_</t>
  </si>
  <si>
    <t>635_</t>
  </si>
  <si>
    <t>Chi phí tài chính</t>
  </si>
  <si>
    <t>022_</t>
  </si>
  <si>
    <t>6351_</t>
  </si>
  <si>
    <t>Chi phí lãi vay</t>
  </si>
  <si>
    <t>023_</t>
  </si>
  <si>
    <t>641_</t>
  </si>
  <si>
    <t>Chi phí bán hàng</t>
  </si>
  <si>
    <t>025_</t>
  </si>
  <si>
    <t>642_</t>
  </si>
  <si>
    <t>Chi phí quản lý doanh nghiệp</t>
  </si>
  <si>
    <t>026_</t>
  </si>
  <si>
    <t>711_</t>
  </si>
  <si>
    <t>Thu nhập khác</t>
  </si>
  <si>
    <t>031_</t>
  </si>
  <si>
    <t>811_</t>
  </si>
  <si>
    <t>Chi phí khác</t>
  </si>
  <si>
    <t>032_</t>
  </si>
  <si>
    <t>8211_</t>
  </si>
  <si>
    <t>Chi phí thuế TNDN hiện hành</t>
  </si>
  <si>
    <t>051_</t>
  </si>
  <si>
    <t>8212_</t>
  </si>
  <si>
    <t>Chi phí thuế TNDN hoãn lại</t>
  </si>
  <si>
    <t>052_</t>
  </si>
  <si>
    <t>MS24_</t>
  </si>
  <si>
    <t>Phần lãi hoặc lỗ trong công ty liên doanh, liên kết</t>
  </si>
  <si>
    <t>024_</t>
  </si>
  <si>
    <t>MS62_</t>
  </si>
  <si>
    <t>Lợi nhuận sau thuế của cổ đông không kiểm soát</t>
  </si>
  <si>
    <t>062_</t>
  </si>
  <si>
    <t>Hạch toán</t>
  </si>
  <si>
    <t>Vay và nợ nội bộ</t>
  </si>
  <si>
    <t>CHỈ TIÊU BÁO CÁO TÀI CHÍNH</t>
  </si>
  <si>
    <t>Kết chuyển</t>
  </si>
  <si>
    <t>Giao dịch nội bộ</t>
  </si>
  <si>
    <t>CHỈ TIÊU</t>
  </si>
  <si>
    <t>HT</t>
  </si>
  <si>
    <t>KC</t>
  </si>
  <si>
    <t>KHOẢN MỤC</t>
  </si>
  <si>
    <t>BSⁿ</t>
  </si>
  <si>
    <t>PLⁿ</t>
  </si>
  <si>
    <t>MÃ TM</t>
  </si>
  <si>
    <t>CHỈ TIÊU THUYẾT MINH</t>
  </si>
  <si>
    <t>Mã trùng</t>
  </si>
  <si>
    <t>000_</t>
  </si>
  <si>
    <t>Tài khoản ngoại bảng</t>
  </si>
  <si>
    <t>Doanh thu bán hàng &amp; cung cấp dịch vụ</t>
  </si>
  <si>
    <t>KQKD</t>
  </si>
  <si>
    <t>Các khoản giảm trừ</t>
  </si>
  <si>
    <t>- Trong đó: chi phí lãi vay</t>
  </si>
  <si>
    <t>Phần lãi (lỗ) trong cty liên kết, liên doanh</t>
  </si>
  <si>
    <t>061_</t>
  </si>
  <si>
    <t>Lợi nhuận sau thuế của công ty mẹ</t>
  </si>
  <si>
    <t>Lợi nhuận sau thuế của CĐ không ks</t>
  </si>
  <si>
    <t>Tiền</t>
  </si>
  <si>
    <t>TS ngắn</t>
  </si>
  <si>
    <t>Các khoản tương đương tiền</t>
  </si>
  <si>
    <t>Dự phòng giảm giá chứng khoán kinh doanh (*)</t>
  </si>
  <si>
    <t>Đầu tư nắm giữ đến ngày đáo hạn ngắn hạn</t>
  </si>
  <si>
    <t>Phải thu ngắn hạn của khách hàng</t>
  </si>
  <si>
    <t>Trả trước cho người bán ngắn hạn</t>
  </si>
  <si>
    <t>Phải thu theo tiến độ kế hoạch HĐXD</t>
  </si>
  <si>
    <t>Phải thu về cho vay ngắn hạn</t>
  </si>
  <si>
    <t>Các khoản phải thu khác</t>
  </si>
  <si>
    <t>Dự phòng phải thu ngắn hạn khó đòi (*)</t>
  </si>
  <si>
    <t>Hàng tồn kho</t>
  </si>
  <si>
    <t>Dự phòng giảm giá hàng tồn kho (*)</t>
  </si>
  <si>
    <t>Thuế và các khoản phải thu Nhà nước</t>
  </si>
  <si>
    <t>Giao dịch mua bán lại trái phiếu Chính phủ</t>
  </si>
  <si>
    <t>Tài sản ngắn hạn khác</t>
  </si>
  <si>
    <t>TS dài</t>
  </si>
  <si>
    <t>Trả trước cho người bán dài hạn</t>
  </si>
  <si>
    <t>Phải thu về cho vay dài hạn</t>
  </si>
  <si>
    <t>Phải thu dài hạn khác</t>
  </si>
  <si>
    <t>Dự phòng phải thu dài hạn khó đòi (*)</t>
  </si>
  <si>
    <t>Nguyên giá TSCĐ hữu hình</t>
  </si>
  <si>
    <t>Giá trị hao mòn lũy kế TSCĐ hữu hình</t>
  </si>
  <si>
    <t>Nguyên giá TSCĐ thuê tài chính</t>
  </si>
  <si>
    <t>Giá trị hao mòn lũy kế TSCĐ thuê tài chính</t>
  </si>
  <si>
    <t>Nguyên giá TSCĐ vô hình</t>
  </si>
  <si>
    <t>Giá trị hao mòn lũy kế TSCĐ vô hình</t>
  </si>
  <si>
    <t>Nguyên giá BĐS đầu tư</t>
  </si>
  <si>
    <t>Giá trị hao mòn lũy kế (*) BĐS đầu tư</t>
  </si>
  <si>
    <t>Chi phí xây dựng cơ bản dở dang</t>
  </si>
  <si>
    <t>Đầu tư góp vốn vào đơn vị khác</t>
  </si>
  <si>
    <t>Dự phòng đầu tư tài chính dài hạn (*)</t>
  </si>
  <si>
    <t>Đầu tư nắm giữ đến ngày đáo hạn dài hạn</t>
  </si>
  <si>
    <t>Lợi thế thương mại</t>
  </si>
  <si>
    <t>Phải trả người bán ngắn hạn</t>
  </si>
  <si>
    <t>Nợ ngắn</t>
  </si>
  <si>
    <t>Người mua trả tiền trước ngắn hạn</t>
  </si>
  <si>
    <t>Thuế và các khoản phải nộp Nhà nước</t>
  </si>
  <si>
    <t>Phải trả nội bộ ngắn hạn</t>
  </si>
  <si>
    <t>Phải trả theo tiến độ kế hoạch HĐXD</t>
  </si>
  <si>
    <t>Các khoản phải trả ngắn hạn khác</t>
  </si>
  <si>
    <t>Vay và nợ thuê tài chính ngắn hạn</t>
  </si>
  <si>
    <t>Nợ dài</t>
  </si>
  <si>
    <t>Phải trả người bán dài hạn</t>
  </si>
  <si>
    <t>Người mua trả tiền trước dài hạn</t>
  </si>
  <si>
    <t>Phải trả nội bộ dài hạn</t>
  </si>
  <si>
    <t>Phải trả dài hạn khác</t>
  </si>
  <si>
    <t>Vay và nợ thuê tài chính dài hạn</t>
  </si>
  <si>
    <t>Cổ phiếu ưu đãi</t>
  </si>
  <si>
    <t>Vốn khác của chủ sở hữu</t>
  </si>
  <si>
    <t>Cổ phiếu quỹ (*)</t>
  </si>
  <si>
    <t>Quỹ đầu tư phát triển</t>
  </si>
  <si>
    <t>Vốn góp</t>
  </si>
  <si>
    <t>Lợi ích của cổ đông không kiểm soát</t>
  </si>
  <si>
    <t>LNST chưa phân phối lũy kế đến cuối kỳ trước</t>
  </si>
  <si>
    <t>LNST chưa phân phối kỳ này</t>
  </si>
  <si>
    <t>Nguồn kinh phí</t>
  </si>
  <si>
    <t>NHÓM THUYẾT MINH</t>
  </si>
  <si>
    <t>CHỈ TIÊU THUYẾT MINH BCTC</t>
  </si>
  <si>
    <t>(mã x: Chỉ cho BCTC riêng, (*): ghi bằng số âm)</t>
  </si>
  <si>
    <t>Hệ số</t>
  </si>
  <si>
    <t>BC riêng</t>
  </si>
  <si>
    <t>Thuyết minh dự phòng</t>
  </si>
  <si>
    <t>NH TM</t>
  </si>
  <si>
    <t>TÊN NHÓM TM</t>
  </si>
  <si>
    <t>NHÓM</t>
  </si>
  <si>
    <t>HS</t>
  </si>
  <si>
    <t>BCR</t>
  </si>
  <si>
    <t>TMDP</t>
  </si>
  <si>
    <t>SL link</t>
  </si>
  <si>
    <t>CTBC đã link</t>
  </si>
  <si>
    <t>Tên CTBC đã link</t>
  </si>
  <si>
    <t>N1</t>
  </si>
  <si>
    <t>Tài sản và nợ</t>
  </si>
  <si>
    <t>010_</t>
  </si>
  <si>
    <t>Tiền và tương đương tiền</t>
  </si>
  <si>
    <t>N2</t>
  </si>
  <si>
    <t>Tài sản cố định</t>
  </si>
  <si>
    <t>N3</t>
  </si>
  <si>
    <t>Vốn vay</t>
  </si>
  <si>
    <t>N4</t>
  </si>
  <si>
    <t>Vốn chủ sở hữu</t>
  </si>
  <si>
    <t>N5</t>
  </si>
  <si>
    <t>Doanh thu chi phí</t>
  </si>
  <si>
    <t>N6</t>
  </si>
  <si>
    <t>Thuế</t>
  </si>
  <si>
    <t>BP</t>
  </si>
  <si>
    <t>Báo cáo bộ phận</t>
  </si>
  <si>
    <t>027_</t>
  </si>
  <si>
    <t>021_;026_</t>
  </si>
  <si>
    <t>028_</t>
  </si>
  <si>
    <t>022_;023_;024_;025_</t>
  </si>
  <si>
    <t>Phải thu của khách hàng ngắn hạn</t>
  </si>
  <si>
    <t>031x</t>
  </si>
  <si>
    <t>Phải thu của khách hàng ngắn hạn (BC riêng)</t>
  </si>
  <si>
    <t>Phải thu của khách hàng dài hạn</t>
  </si>
  <si>
    <t>032x</t>
  </si>
  <si>
    <t>Phải thu của khách hàng dài hạn (BC riêng)</t>
  </si>
  <si>
    <t>033_</t>
  </si>
  <si>
    <t>033x</t>
  </si>
  <si>
    <t>Trả trước cho người bán ngắn hạn (BC riêng)</t>
  </si>
  <si>
    <t>034_</t>
  </si>
  <si>
    <t>034x</t>
  </si>
  <si>
    <t>Trả trước cho người bán dài hạn (BC riêng)</t>
  </si>
  <si>
    <t>041_</t>
  </si>
  <si>
    <t>Phải thu khác ngắn hạn</t>
  </si>
  <si>
    <t>041x</t>
  </si>
  <si>
    <t>042_</t>
  </si>
  <si>
    <t>Phải thu khác dài hạn</t>
  </si>
  <si>
    <t>042x</t>
  </si>
  <si>
    <t>043_</t>
  </si>
  <si>
    <t>044_</t>
  </si>
  <si>
    <t>045_</t>
  </si>
  <si>
    <t>Dự phòng phải thu khó đòi ngắn hạn (*)</t>
  </si>
  <si>
    <t>031_;033_;041_;043_</t>
  </si>
  <si>
    <t>046_</t>
  </si>
  <si>
    <t>Dự phòng phải thu khó đòi dài hạn (*)</t>
  </si>
  <si>
    <t>032_;034_;042_;044_</t>
  </si>
  <si>
    <t>050_</t>
  </si>
  <si>
    <t>Tài sản khác ngắn hạn</t>
  </si>
  <si>
    <t>Tài sản khác dài hạn</t>
  </si>
  <si>
    <t>063_</t>
  </si>
  <si>
    <t>064_</t>
  </si>
  <si>
    <t>065_</t>
  </si>
  <si>
    <t>071_</t>
  </si>
  <si>
    <t>072_</t>
  </si>
  <si>
    <t>081_</t>
  </si>
  <si>
    <t>Chi phí SXKD dở dang dài hạn</t>
  </si>
  <si>
    <t>082_</t>
  </si>
  <si>
    <t>Chi phí XDCB dở dang</t>
  </si>
  <si>
    <t>091_</t>
  </si>
  <si>
    <t>TSCĐ hữu hình - Nguyên giá</t>
  </si>
  <si>
    <t>091x</t>
  </si>
  <si>
    <t>NG TSCĐ HH đã KH hết đang sử dụng</t>
  </si>
  <si>
    <t>092_</t>
  </si>
  <si>
    <t>TSCĐ hữu hình - Hao mòn lũy kế (*)</t>
  </si>
  <si>
    <t>101_</t>
  </si>
  <si>
    <t>TSCĐ vô hình - Nguyên giá</t>
  </si>
  <si>
    <t>101x</t>
  </si>
  <si>
    <t>NG TSCĐ VH đã KH hết đang sử dụng</t>
  </si>
  <si>
    <t>102_</t>
  </si>
  <si>
    <t>TSCĐ vô hình - Hao mòn lũy kế (*)</t>
  </si>
  <si>
    <t>TSCĐ thuê tài chính - Nguyên giá</t>
  </si>
  <si>
    <t>TSCĐ thuê tài chính - Hao mòn lũy kế (*)</t>
  </si>
  <si>
    <t>BĐS đầu tư - Nguyên giá</t>
  </si>
  <si>
    <t>BĐS đầu tư - Hao mòn lũy kế (*)</t>
  </si>
  <si>
    <t>161x</t>
  </si>
  <si>
    <t>Phải trả người bán ngắn hạn (BC riêng)</t>
  </si>
  <si>
    <t>162_</t>
  </si>
  <si>
    <t>162x</t>
  </si>
  <si>
    <t>Phải trả người bán dài hạn (BC riêng)</t>
  </si>
  <si>
    <t>163_</t>
  </si>
  <si>
    <t>Người mua trả trước ngắn hạn</t>
  </si>
  <si>
    <t>163x</t>
  </si>
  <si>
    <t>Người mua trả trước ngắn hạn (BC riêng)</t>
  </si>
  <si>
    <t>164_</t>
  </si>
  <si>
    <t>Người mua trả trước dài hạn</t>
  </si>
  <si>
    <t>164x</t>
  </si>
  <si>
    <t>Người mua trả trước dài hạn (BC riêng)</t>
  </si>
  <si>
    <t>170_</t>
  </si>
  <si>
    <t>181_</t>
  </si>
  <si>
    <t>182_</t>
  </si>
  <si>
    <t>191_</t>
  </si>
  <si>
    <t>Phải trả khác ngắn hạn</t>
  </si>
  <si>
    <t>191x</t>
  </si>
  <si>
    <t>192_</t>
  </si>
  <si>
    <t>Phải trả khác dài hạn</t>
  </si>
  <si>
    <t>192x</t>
  </si>
  <si>
    <t>193_</t>
  </si>
  <si>
    <t>194_</t>
  </si>
  <si>
    <t>195_</t>
  </si>
  <si>
    <t>201_</t>
  </si>
  <si>
    <t>202_</t>
  </si>
  <si>
    <t>Tài sản thuế TNDN hoãn lại</t>
  </si>
  <si>
    <t>Thuế TNDN hoãn lại phải trả</t>
  </si>
  <si>
    <t>250_</t>
  </si>
  <si>
    <t>250x</t>
  </si>
  <si>
    <t>Vốn chủ sở hữu (năm trước)</t>
  </si>
  <si>
    <t>Quỹ không thuộc CSH</t>
  </si>
  <si>
    <t>311x</t>
  </si>
  <si>
    <t>Doanh thu bán hàng (BC riêng)</t>
  </si>
  <si>
    <t>Giảm trừ doanh thu</t>
  </si>
  <si>
    <t>320x</t>
  </si>
  <si>
    <t>Giá vốn hàng bán (BC riêng)</t>
  </si>
  <si>
    <t>Doanh thu tài chính</t>
  </si>
  <si>
    <t>Chi phí QLDN</t>
  </si>
  <si>
    <t>Chi phí SXKD theo yếu tố</t>
  </si>
  <si>
    <t>381_</t>
  </si>
  <si>
    <t>Doanh thu bộ phận</t>
  </si>
  <si>
    <t>Bộ phận</t>
  </si>
  <si>
    <t>LN sau thuế bộ phận</t>
  </si>
  <si>
    <t>Tài sản bộ phận</t>
  </si>
  <si>
    <t>Nợ phải trả bộ phận</t>
  </si>
  <si>
    <t>MAP MÃ CHỈ TIÊU BCTC VÀ THUYẾT MINH</t>
  </si>
  <si>
    <t>MÃ BC</t>
  </si>
  <si>
    <t>¹</t>
  </si>
  <si>
    <t>²</t>
  </si>
  <si>
    <t>CHỈ TIÊU BÁO CÁO</t>
  </si>
  <si>
    <t>CHỈ TIÊU DÒNG TIỀN</t>
  </si>
  <si>
    <t>CFⁿ</t>
  </si>
  <si>
    <t>01_</t>
  </si>
  <si>
    <t>Lợi nhuận trước thuế</t>
  </si>
  <si>
    <t>KD gián tiếp</t>
  </si>
  <si>
    <t>ĐIỀU CHỈNH CHO CÁC KHOẢN</t>
  </si>
  <si>
    <t>02_</t>
  </si>
  <si>
    <t>Khấu hao tài sản cố định và BĐSĐT</t>
  </si>
  <si>
    <t>03_</t>
  </si>
  <si>
    <t>Các khoản dự phòng</t>
  </si>
  <si>
    <t>04_</t>
  </si>
  <si>
    <t>(Lãi)/lỗ CLTG do đánh giá lại các khoản mục tiền tệ gốc ngoại tệ</t>
  </si>
  <si>
    <t>05_</t>
  </si>
  <si>
    <t>(Lãi)/lỗ từ hoạt động đầu tư</t>
  </si>
  <si>
    <t>06_</t>
  </si>
  <si>
    <t>07_</t>
  </si>
  <si>
    <t>Các khoản điều chỉnh khác</t>
  </si>
  <si>
    <t>08_</t>
  </si>
  <si>
    <t>LỢI NHUẬN/(LỖ) TỪ HĐKD TRƯỚC THAY ĐỔI VLĐ</t>
  </si>
  <si>
    <t>09_</t>
  </si>
  <si>
    <t>(Tăng)/giảm các khoản phải thu</t>
  </si>
  <si>
    <t>10_</t>
  </si>
  <si>
    <t>(Tăng)/giảm hàng tồn kho</t>
  </si>
  <si>
    <t>11_</t>
  </si>
  <si>
    <t>Tăng/(giảm) các khoản phải trả</t>
  </si>
  <si>
    <t>12_</t>
  </si>
  <si>
    <t>(Tăng)/giảm chi phí trả trước</t>
  </si>
  <si>
    <t>13_</t>
  </si>
  <si>
    <t>(Tăng)/giảm chứng khoán kinh doanh</t>
  </si>
  <si>
    <t>14_</t>
  </si>
  <si>
    <t>Tiền lãi vay đã trả</t>
  </si>
  <si>
    <t>15_</t>
  </si>
  <si>
    <t>Thuế thu nhập doanh nghiệp đã nộp</t>
  </si>
  <si>
    <t>16_</t>
  </si>
  <si>
    <t>Tiền thu khác từ hoạt động kinh doanh</t>
  </si>
  <si>
    <t>17_</t>
  </si>
  <si>
    <t>Tiền chi khác cho hoạt động kinh doanh</t>
  </si>
  <si>
    <t>20_</t>
  </si>
  <si>
    <t>LƯU CHUYỂN TIỀN THUẦN TỪ HOẠT ĐỘNG KINH DOANH</t>
  </si>
  <si>
    <t>21_</t>
  </si>
  <si>
    <t>Tiền chi để mua sắm, xây dựng TSCĐ và các TS dài hạn khác</t>
  </si>
  <si>
    <t>Đầu tư</t>
  </si>
  <si>
    <t>22_</t>
  </si>
  <si>
    <t>Tiền thu từ thanh lý, nhượng bán TSCĐ và các TS dài hạn khác</t>
  </si>
  <si>
    <t>23_</t>
  </si>
  <si>
    <t>Tiền chi cho vay, mua các công cụ nợ của đơn vị khác</t>
  </si>
  <si>
    <t>24_</t>
  </si>
  <si>
    <t>Tiền thu hồi cho vay, bán lại các công cụ nợ của đơn vị khác</t>
  </si>
  <si>
    <t>25_</t>
  </si>
  <si>
    <t>Tiền chi đầu tư góp vốn vào đơn vị khác</t>
  </si>
  <si>
    <t>26_</t>
  </si>
  <si>
    <t>Tiền thu hồi đầu tư góp vốn vào đơn vị khác</t>
  </si>
  <si>
    <t>27_</t>
  </si>
  <si>
    <t>Tiền thu lãi cho vay, cổ tức và lợi nhuận được chia</t>
  </si>
  <si>
    <t>30_</t>
  </si>
  <si>
    <t>LƯU CHUYỂN TIỀN THUẦN TỪ HOẠT ĐỘNG ĐẦU TƯ</t>
  </si>
  <si>
    <t>31_</t>
  </si>
  <si>
    <t>Tiền thu từ phát hành cổ phiếu, nhận vốn góp của CSH</t>
  </si>
  <si>
    <t>Tài chính</t>
  </si>
  <si>
    <t>32_</t>
  </si>
  <si>
    <t>Tiền trả lại vốn góp cho các CSH, mua lại cổ phiếu đã phát hành</t>
  </si>
  <si>
    <t>33_</t>
  </si>
  <si>
    <t>Tiền thu từ đi vay</t>
  </si>
  <si>
    <t>34_</t>
  </si>
  <si>
    <t>Tiền trả nợ gốc vay</t>
  </si>
  <si>
    <t>35_</t>
  </si>
  <si>
    <t>Tiền trả nợ gốc thuê tài chính</t>
  </si>
  <si>
    <t>36_</t>
  </si>
  <si>
    <t>Cổ tức, lợi nhuận đã trả cho chủ sở hữu</t>
  </si>
  <si>
    <t>40_</t>
  </si>
  <si>
    <t>LƯU CHUYỂN TIỀN THUẦN TỪ HOẠT ĐỘNG TÀI CHÍNH</t>
  </si>
  <si>
    <t>50_</t>
  </si>
  <si>
    <t>LƯU CHUYỂN TIỀN THUẦN TRONG KỲ</t>
  </si>
  <si>
    <t>60_</t>
  </si>
  <si>
    <t>TIỀN VÀ TƯƠNG ĐƯƠNG TIỀN ĐẦU KỲ</t>
  </si>
  <si>
    <t>61_</t>
  </si>
  <si>
    <t>Ảnh hưởng của thay đổi tỷ giá hối đoái quy đổi ngoại tệ</t>
  </si>
  <si>
    <t>70_</t>
  </si>
  <si>
    <t>Tiền và tương đương tiền cuối kỳ</t>
  </si>
  <si>
    <t>Tiền thu từ bán hàng, cung cấp dịch vụ và doanh thu khác</t>
  </si>
  <si>
    <t>KD trực tiếp</t>
  </si>
  <si>
    <t>Tiền chi trả cho người cung cấp hàng hóa và dịch vụ</t>
  </si>
  <si>
    <t>Tiền chi trả cho người lao động</t>
  </si>
  <si>
    <t>Thuế thu nhập doanh nghiệp đã nộp</t>
  </si>
  <si>
    <t>ĐỐI TƯỢNG VAY</t>
  </si>
  <si>
    <t>NGÂN HÀNG</t>
  </si>
  <si>
    <t>VAY / NHÓM</t>
  </si>
  <si>
    <t>LOẠI</t>
  </si>
  <si>
    <t>VAY / ĐỐI TƯỢNG</t>
  </si>
  <si>
    <t>VAY / NGÂN HÀNG</t>
  </si>
  <si>
    <t>NHÓM ĐỐI TƯỢNG VAY</t>
  </si>
  <si>
    <t>Ngắn hạn</t>
  </si>
  <si>
    <t>Ngân hàng</t>
  </si>
  <si>
    <t>Ngân hàng SinoPac</t>
  </si>
  <si>
    <t xml:space="preserve">Vay ngân hàng </t>
  </si>
  <si>
    <t xml:space="preserve">Vay dài hạn đến hạn trả </t>
  </si>
  <si>
    <t>Tổ chức khác</t>
  </si>
  <si>
    <t>Ngân hàng TNHH MTV Standard Chartered Việt Nam</t>
  </si>
  <si>
    <t>Vay cá nhân và tổ chức khác</t>
  </si>
  <si>
    <t xml:space="preserve">Nợ thuê tài chính đến hạn trả </t>
  </si>
  <si>
    <t>Cá nhân</t>
  </si>
  <si>
    <t>Ngân hàng TMCP Công Thương Việt Nam (Vietinbank)</t>
  </si>
  <si>
    <t>Trái phiếu ngắn hạn</t>
  </si>
  <si>
    <t>Bên liên quan</t>
  </si>
  <si>
    <t>Ngân hàng TMCP Tiên Phong (TPBank)</t>
  </si>
  <si>
    <t>Vay dài hạn đến hạn trả</t>
  </si>
  <si>
    <t xml:space="preserve">Trái phiếu dài hạn đến hạn trả </t>
  </si>
  <si>
    <t>Ngân Hàng TMCP Phát Triển Việt Nam (VDB)</t>
  </si>
  <si>
    <t>Nợ thuê tài chính đến hạn trả</t>
  </si>
  <si>
    <t>Dài hạn</t>
  </si>
  <si>
    <t>Ngân hàng TMCP Ngoại thương Việt Nam (Vietcombank)</t>
  </si>
  <si>
    <t>Trái phiếu dài hạn đến hạn trả</t>
  </si>
  <si>
    <t xml:space="preserve">Nợ thuê tài chính dài hạn </t>
  </si>
  <si>
    <t>Ngân hàng TMCP Đầu tư và Phát triển Việt Nam (BIDV)</t>
  </si>
  <si>
    <t>Nợ thuê tài chính</t>
  </si>
  <si>
    <t>Ngân hàng TMCP Quốc Tế (VIB)</t>
  </si>
  <si>
    <t>Trái phiếu phát hành</t>
  </si>
  <si>
    <t>Ngân hàng TMCP Kỹ Thương (Techcombank)</t>
  </si>
  <si>
    <t>Ngân hàng TMCP Hàng Hải (MSB)</t>
  </si>
  <si>
    <t>Ngân hàng TMCP Quân Đội (MB Bank)</t>
  </si>
  <si>
    <t>Ngân hàng TMCP NN và PTNT Việt Nam (Agribank)</t>
  </si>
  <si>
    <t>Ngân hàng TMCP Việt Nam Thịnh vượng (VPBank)</t>
  </si>
  <si>
    <t>Ngân hàng TMCP Việt Á (VietABank)</t>
  </si>
  <si>
    <t>Ngân hàng TNHH MTV Woori Việt Nam</t>
  </si>
  <si>
    <t>Ngân hàng TNHH MTV Shinhan Việt Nam</t>
  </si>
  <si>
    <t>Ngân hàng TNHH MTV HSBC (Việt Nam) (HSBC)</t>
  </si>
  <si>
    <t>Ngân hàng TMCP Xuất Nhập khẩu Việt Nam (Eximbank)</t>
  </si>
  <si>
    <t>Ngân hàng TMCP Thịnh vượng &amp; Phát triển (PG Bank)</t>
  </si>
  <si>
    <t>Ngân hàng TMCP Phát triển Tp Hồ Chí Minh (HDBank)</t>
  </si>
  <si>
    <t>BIDV-SuMi TRUST Leasing Co., Ltd (BSL)</t>
  </si>
  <si>
    <t>Công ty CP Chứng khoán NH Công thương Việt Nam</t>
  </si>
  <si>
    <t>Công ty CP Chứng khoán VNDIRECT</t>
  </si>
  <si>
    <t>Công ty CP Chứng khoán Bảo Việt</t>
  </si>
  <si>
    <t>Công ty TNHH Chứng khoán VCB</t>
  </si>
  <si>
    <t>Công ty CP Chứng khoán BIDV</t>
  </si>
  <si>
    <t>Công ty CP Chứng khoán Dầu khí</t>
  </si>
  <si>
    <t>Ngân hàng Thương Mại Cổ Phần Á Châu (ACB)</t>
  </si>
  <si>
    <t>LĨNH VỰC</t>
  </si>
  <si>
    <t>KHU VỰC</t>
  </si>
  <si>
    <t>KỲ BÁO CÁO</t>
  </si>
  <si>
    <t>Cả năm</t>
  </si>
  <si>
    <t>Hoạt động xây lắp</t>
  </si>
  <si>
    <t>Miền Bắc</t>
  </si>
  <si>
    <t>Kinh doanh BĐS, dự án</t>
  </si>
  <si>
    <t>Miền Nam</t>
  </si>
  <si>
    <t>Mua bán hàng hóa</t>
  </si>
  <si>
    <t>Miền Trung</t>
  </si>
  <si>
    <t>CẤU HÌNH</t>
  </si>
  <si>
    <t>Tham số</t>
  </si>
  <si>
    <t>Giá trị</t>
  </si>
  <si>
    <t>Chọn mã có tên</t>
  </si>
  <si>
    <t>https://minimis.vn/tasco-71917</t>
  </si>
  <si>
    <t>BCTC</t>
  </si>
  <si>
    <t>NHÓM TM</t>
  </si>
  <si>
    <t>CÔNG TY</t>
  </si>
  <si>
    <t>FS</t>
  </si>
  <si>
    <t>TMBC</t>
  </si>
  <si>
    <t>CF</t>
  </si>
  <si>
    <t>TAAG</t>
  </si>
  <si>
    <t>Công ty TNHH Tasco Auto An Giang</t>
  </si>
  <si>
    <t>1702338987_</t>
  </si>
  <si>
    <t>Hồ Chí Minh; Dịch vụ thương mại (Tasco Auto An Giang)</t>
  </si>
  <si>
    <t>TABT</t>
  </si>
  <si>
    <t>Công ty TNHH Tasco Auto Bình Thuận</t>
  </si>
  <si>
    <t>3401276466_</t>
  </si>
  <si>
    <t>Hồ Chí Minh; Dịch vụ thương mại (Tasco Auto Bình Thuận)</t>
  </si>
  <si>
    <t>471_</t>
  </si>
  <si>
    <t>472_</t>
  </si>
  <si>
    <t>TASG</t>
  </si>
  <si>
    <t>Công ty CP Tasco Auto Sài Gòn</t>
  </si>
  <si>
    <t>Hồ Chí Minh; Dịch vụ thương mại (Tasco Auto Sài Gòn)</t>
  </si>
  <si>
    <t>TABSG</t>
  </si>
  <si>
    <t>Bình Dương; Dịch vụ thương mại (Tasco Auto Bắc Sài Gòn)</t>
  </si>
  <si>
    <t>TAMN</t>
  </si>
  <si>
    <t>Công ty TNHH Tasco Auto Miền Nam</t>
  </si>
  <si>
    <t>Hồ Chí Minh; Dịch vụ thương mại (Tasco Auto Miền Nam)</t>
  </si>
  <si>
    <t>TACT</t>
  </si>
  <si>
    <t>Tasco Auto Sai Gon JSC</t>
  </si>
  <si>
    <t>Tasco Auto Southern Company Limited</t>
  </si>
  <si>
    <t>Tasco Auto An Giang Company Limited</t>
  </si>
  <si>
    <t xml:space="preserve">An Giang </t>
  </si>
  <si>
    <t>Tasco Auto Bình Thuận Company Limited</t>
  </si>
  <si>
    <t>Binh Thuan</t>
  </si>
  <si>
    <t>49_</t>
  </si>
  <si>
    <t>85_</t>
  </si>
  <si>
    <t>62_</t>
  </si>
  <si>
    <t>80_</t>
  </si>
  <si>
    <t>56_</t>
  </si>
  <si>
    <t>54_</t>
  </si>
  <si>
    <t>83_</t>
  </si>
  <si>
    <t>75_</t>
  </si>
  <si>
    <t>92_</t>
  </si>
  <si>
    <t>73_</t>
  </si>
  <si>
    <t>71_</t>
  </si>
  <si>
    <t>90_</t>
  </si>
  <si>
    <t>38_</t>
  </si>
  <si>
    <t>65_</t>
  </si>
  <si>
    <t>99_</t>
  </si>
  <si>
    <t>64_</t>
  </si>
  <si>
    <t>37_</t>
  </si>
  <si>
    <t>28_</t>
  </si>
  <si>
    <t>81_</t>
  </si>
  <si>
    <t>86_</t>
  </si>
  <si>
    <t>82_</t>
  </si>
  <si>
    <t>89_</t>
  </si>
  <si>
    <t>94_</t>
  </si>
  <si>
    <t>84_</t>
  </si>
  <si>
    <t>93_</t>
  </si>
  <si>
    <t>91_</t>
  </si>
  <si>
    <t>95_</t>
  </si>
  <si>
    <t>87_</t>
  </si>
  <si>
    <t>18_</t>
  </si>
  <si>
    <t>19_</t>
  </si>
  <si>
    <t>66_</t>
  </si>
  <si>
    <t>39_</t>
  </si>
  <si>
    <t>96_</t>
  </si>
  <si>
    <t>97_</t>
  </si>
  <si>
    <t>Công ty Cổ phần Đầu tư Phát triển Công nghệ TKT Land</t>
  </si>
  <si>
    <t>TKTL</t>
  </si>
  <si>
    <t>473_</t>
  </si>
  <si>
    <t>0110038091_</t>
  </si>
  <si>
    <t>474_</t>
  </si>
  <si>
    <t>VDS</t>
  </si>
  <si>
    <t>Công ty TNHH Great Auto</t>
  </si>
  <si>
    <t>0318032349_</t>
  </si>
  <si>
    <t>Hồ Chí Minh; Dịch vụ thương mại (Volvo Đông Sài Gòn)</t>
  </si>
  <si>
    <t>Great Auto Co., Ltd</t>
  </si>
  <si>
    <t>TKT LAND Technology Development Investment JSC</t>
  </si>
  <si>
    <t>98_</t>
  </si>
  <si>
    <t>Công ty CP Giải pháp ngành nước S&amp;D</t>
  </si>
  <si>
    <t>S&amp;D</t>
  </si>
  <si>
    <t>Water Solutions Joint Stock Company</t>
  </si>
  <si>
    <t>Water abstraction, treatment, and supply</t>
  </si>
  <si>
    <t>0111212842</t>
  </si>
  <si>
    <t>Meta</t>
  </si>
  <si>
    <t>Công ty CP Kĩ thuật Meta</t>
  </si>
  <si>
    <t>0109280323</t>
  </si>
  <si>
    <t>META INFRASTRUCTURE ENGINEERING JOINT STOCK COMPANY</t>
  </si>
  <si>
    <t>Mechanical and Electrical (M&amp;E) Equipment Supply, Solutions, and Installation</t>
  </si>
  <si>
    <t>Headway</t>
  </si>
  <si>
    <t>Công ty Cổ phần Tasco Headway</t>
  </si>
  <si>
    <t>0319395553</t>
  </si>
  <si>
    <t>Vận tải hàng hóa bằng đường bộ (trừ hóa lỏng khí để vận chuyển)</t>
  </si>
  <si>
    <t>Tasco Headway Logistics Joint Stock Company</t>
  </si>
  <si>
    <t>Supply equipment and materials, provide solutions, and execute construction for the MEP (Mechanical, Electrical &amp; Plumbing) sector.</t>
  </si>
  <si>
    <t>DNP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</si>
</sst>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&quot; &quot;;&quot;(&quot;#,##0&quot;)&quot;"/>
    <numFmt numFmtId="165" formatCode="#,##0&quot; &quot;;[Red]&quot;(&quot;#,##0&quot;)&quot;"/>
  </numFmts>
  <fonts count="14" x14ac:knownFonts="1">
    <font>
      <sz val="10"/>
      <color rgb="FF000000"/>
      <name val="Aptos Narrow"/>
      <family val="2"/>
    </font>
    <font>
      <sz val="20"/>
      <color rgb="FFFFFFFF"/>
      <name val="Aptos Narrow"/>
      <family val="2"/>
    </font>
    <font>
      <b/>
      <sz val="10"/>
      <color rgb="FF000000"/>
      <name val="Aptos Narrow"/>
      <family val="2"/>
    </font>
    <font>
      <b/>
      <sz val="10"/>
      <color rgb="FF000000"/>
      <name val="Arial"/>
      <family val="2"/>
    </font>
    <font>
      <i/>
      <sz val="10"/>
      <color rgb="FFFFFFFF"/>
      <name val="Aptos Narrow"/>
      <family val="2"/>
    </font>
    <font>
      <sz val="10"/>
      <color rgb="FFFFFFFF"/>
      <name val="Aptos Narrow"/>
      <family val="2"/>
    </font>
    <font>
      <sz val="10"/>
      <color rgb="FFFF0000"/>
      <name val="Aptos Narrow"/>
      <family val="2"/>
    </font>
    <font>
      <i/>
      <sz val="10"/>
      <color rgb="FF000000"/>
      <name val="Aptos Narrow"/>
      <family val="2"/>
    </font>
    <font>
      <sz val="10"/>
      <color rgb="FFBFBFBF"/>
      <name val="Aptos Narrow"/>
      <family val="2"/>
    </font>
    <font>
      <sz val="10"/>
      <color rgb="FFBFBFBF"/>
      <name val="Arial Narrow"/>
      <family val="2"/>
    </font>
    <font>
      <sz val="10"/>
      <name val="Aptos Narrow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DEE9"/>
      </bottom>
      <diagonal/>
    </border>
    <border>
      <left/>
      <right/>
      <top style="thin">
        <color rgb="FFB7DEE9"/>
      </top>
      <bottom style="thin">
        <color rgb="FFB7DEE9"/>
      </bottom>
      <diagonal/>
    </border>
  </borders>
  <cellStyleXfs count="4">
    <xf numFmtId="0" fontId="0" fillId="0" borderId="0"/>
    <xf numFmtId="0" fontId="12" fillId="0" borderId="0"/>
    <xf numFmtId="0" fontId="11" fillId="0" borderId="0">
      <protection locked="0"/>
    </xf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 indent="2"/>
    </xf>
    <xf numFmtId="0" fontId="0" fillId="2" borderId="0" xfId="0" applyFill="1" applyAlignment="1">
      <alignment horizontal="left" indent="2"/>
    </xf>
    <xf numFmtId="0" fontId="0" fillId="3" borderId="0" xfId="0" applyFill="1"/>
    <xf numFmtId="0" fontId="2" fillId="4" borderId="0" xfId="0" applyFont="1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2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0" fillId="3" borderId="2" xfId="0" applyFill="1" applyBorder="1"/>
    <xf numFmtId="165" fontId="0" fillId="3" borderId="0" xfId="0" applyNumberFormat="1" applyFill="1"/>
    <xf numFmtId="0" fontId="6" fillId="0" borderId="0" xfId="0" applyFont="1"/>
    <xf numFmtId="0" fontId="0" fillId="0" borderId="2" xfId="0" applyBorder="1"/>
    <xf numFmtId="0" fontId="8" fillId="0" borderId="0" xfId="0" applyFont="1"/>
    <xf numFmtId="0" fontId="9" fillId="0" borderId="0" xfId="0" applyFont="1"/>
    <xf numFmtId="0" fontId="10" fillId="3" borderId="0" xfId="0" applyFont="1" applyFill="1"/>
    <xf numFmtId="164" fontId="10" fillId="3" borderId="0" xfId="0" applyNumberFormat="1" applyFont="1" applyFill="1"/>
    <xf numFmtId="0" fontId="13" fillId="0" borderId="0" xfId="3"/>
    <xf numFmtId="0" fontId="0" fillId="5" borderId="0" xfId="0" applyFill="1"/>
    <xf numFmtId="0" fontId="0" fillId="6" borderId="0" xfId="0" applyFill="1"/>
    <xf numFmtId="0" fontId="6" fillId="3" borderId="0" xfId="0" applyFont="1" applyFill="1"/>
    <xf numFmtId="164" fontId="6" fillId="3" borderId="0" xfId="0" applyNumberFormat="1" applyFont="1" applyFill="1"/>
    <xf numFmtId="0" fontId="6" fillId="3" borderId="0" xfId="0" quotePrefix="1" applyFont="1" applyFill="1"/>
    <xf numFmtId="0" fontId="1" fillId="2" borderId="0" xfId="0" applyFont="1" applyFill="1" applyAlignment="1">
      <alignment horizontal="left" vertical="center" indent="1"/>
    </xf>
  </cellXfs>
  <cellStyles count="4">
    <cellStyle name="Hyperlink" xfId="3" builtinId="8"/>
    <cellStyle name="Normal" xfId="0" builtinId="0" customBuiltin="1"/>
    <cellStyle name="Normal 2" xfId="1" xr:uid="{BBE101FA-968D-4D0B-991F-CC24406E4814}"/>
    <cellStyle name="Normal 4" xfId="2" xr:uid="{AAAA30EA-BB61-48F5-9127-86DF1E863CAA}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92CDDD"/>
        </left>
        <right style="thin">
          <color rgb="FF92CDDD"/>
        </right>
        <top style="thin">
          <color rgb="FF92CDDD"/>
        </top>
        <bottom style="thin">
          <color rgb="FF92CDDD"/>
        </bottom>
        <vertical style="thin">
          <color rgb="FF92CDDD"/>
        </vertical>
        <horizontal style="thin">
          <color rgb="FF92CDDD"/>
        </horizontal>
      </border>
    </dxf>
    <dxf>
      <fill>
        <patternFill>
          <bgColor rgb="FFDAEEF3"/>
        </pattern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/>
        <i val="0"/>
      </font>
      <fill>
        <gradientFill degree="90">
          <stop position="0">
            <color rgb="FFDAEEF4"/>
          </stop>
          <stop position="1">
            <color rgb="FF92CDDD"/>
          </stop>
        </gradient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 val="0"/>
        <i val="0"/>
      </font>
      <border>
        <bottom style="thin">
          <color theme="8" tint="0.59996337778862885"/>
        </bottom>
      </border>
    </dxf>
    <dxf>
      <font>
        <b/>
        <i val="0"/>
      </font>
      <border>
        <bottom style="thin">
          <color rgb="FF92CDDC"/>
        </bottom>
      </border>
    </dxf>
    <dxf>
      <font>
        <b/>
        <i val="0"/>
      </font>
      <fill>
        <gradientFill degree="90">
          <stop position="0">
            <color theme="0"/>
          </stop>
          <stop position="1">
            <color theme="0" tint="-0.1490218817712943"/>
          </stop>
        </gradientFill>
      </fill>
      <border>
        <bottom style="thin">
          <color rgb="FF92CDDC"/>
        </bottom>
      </border>
    </dxf>
    <dxf>
      <border>
        <left style="thin">
          <color rgb="FF92CDDC"/>
        </left>
        <right style="thin">
          <color rgb="FF92CDDC"/>
        </right>
      </border>
    </dxf>
    <dxf>
      <border>
        <right style="thin">
          <color rgb="FF92CDDC"/>
        </right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92CDDD"/>
          </stop>
        </gradientFill>
      </fill>
      <border>
        <top style="thin">
          <color rgb="FF92CDDC"/>
        </top>
        <bottom style="thin">
          <color rgb="FF92CDDC"/>
        </bottom>
      </border>
    </dxf>
    <dxf>
      <font>
        <b/>
        <i val="0"/>
      </font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/>
        <right/>
        <top style="thin">
          <color rgb="FF92CDDC"/>
        </top>
        <bottom style="double">
          <color rgb="FF92CDDC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</dxfs>
  <tableStyles count="9" defaultTableStyle="BlueTable" defaultPivotStyle="BluePivot">
    <tableStyle name="BluePivot" table="0" count="15" xr9:uid="{4BBA2240-3E54-4566-8EB9-DF3674017F49}">
      <tableStyleElement type="wholeTable" dxfId="95"/>
      <tableStyleElement type="headerRow" dxfId="94"/>
      <tableStyleElement type="totalRow" dxfId="93"/>
      <tableStyleElement type="firstRowStripe" dxfId="92"/>
      <tableStyleElement type="firstHeaderCell" dxfId="91"/>
      <tableStyleElement type="firstSubtotalRow" dxfId="90"/>
      <tableStyleElement type="secondSubtotalRow" dxfId="89"/>
      <tableStyleElement type="thirdSubtotalRow" dxfId="88"/>
      <tableStyleElement type="firstColumnSubheading" dxfId="87"/>
      <tableStyleElement type="secondColumnSubheading" dxfId="86"/>
      <tableStyleElement type="thirdColumnSubheading" dxfId="85"/>
      <tableStyleElement type="firstRowSubheading" dxfId="84"/>
      <tableStyleElement type="secondRowSubheading" dxfId="83"/>
      <tableStyleElement type="thirdRowSubheading" dxfId="82"/>
      <tableStyleElement type="pageFieldLabels" dxfId="81"/>
    </tableStyle>
    <tableStyle name="BluePivot 2" table="0" count="9" xr9:uid="{8BC2F311-D117-4A3E-B6F4-502CACF8B162}">
      <tableStyleElement type="wholeTable" dxfId="80"/>
      <tableStyleElement type="headerRow" dxfId="79"/>
      <tableStyleElement type="totalRow" dxfId="78"/>
      <tableStyleElement type="firstRowStripe" dxfId="77"/>
      <tableStyleElement type="firstHeaderCell" dxfId="76"/>
      <tableStyleElement type="firstSubtotalRow" dxfId="75"/>
      <tableStyleElement type="secondSubtotalRow" dxfId="74"/>
      <tableStyleElement type="thirdSubtotalRow" dxfId="73"/>
      <tableStyleElement type="pageFieldLabels" dxfId="72"/>
    </tableStyle>
    <tableStyle name="BluePivot 2B" table="0" count="9" xr9:uid="{37D689ED-340C-4621-BFD5-35B9B0E5EFA5}">
      <tableStyleElement type="wholeTable" dxfId="71"/>
      <tableStyleElement type="headerRow" dxfId="70"/>
      <tableStyleElement type="totalRow" dxfId="69"/>
      <tableStyleElement type="firstRowStripe" dxfId="68"/>
      <tableStyleElement type="firstHeaderCell" dxfId="67"/>
      <tableStyleElement type="firstSubtotalRow" dxfId="66"/>
      <tableStyleElement type="secondSubtotalRow" dxfId="65"/>
      <tableStyleElement type="thirdSubtotalRow" dxfId="64"/>
      <tableStyleElement type="pageFieldLabels" dxfId="63"/>
    </tableStyle>
    <tableStyle name="BluePivotB" table="0" count="15" xr9:uid="{59A0A664-E1B0-4196-BC28-19782C8977D3}">
      <tableStyleElement type="wholeTable" dxfId="62"/>
      <tableStyleElement type="headerRow" dxfId="61"/>
      <tableStyleElement type="totalRow" dxfId="60"/>
      <tableStyleElement type="firstRowStripe" dxfId="59"/>
      <tableStyleElement type="firstHeaderCell" dxfId="58"/>
      <tableStyleElement type="firstSubtotalRow" dxfId="57"/>
      <tableStyleElement type="secondSubtotalRow" dxfId="56"/>
      <tableStyleElement type="thirdSubtotalRow" dxfId="55"/>
      <tableStyleElement type="firstColumnSubheading" dxfId="54"/>
      <tableStyleElement type="secondColumnSubheading" dxfId="53"/>
      <tableStyleElement type="thirdColumnSubheading" dxfId="52"/>
      <tableStyleElement type="firstRowSubheading" dxfId="51"/>
      <tableStyleElement type="secondRowSubheading" dxfId="50"/>
      <tableStyleElement type="thirdRowSubheading" dxfId="49"/>
      <tableStyleElement type="pageFieldLabels" dxfId="48"/>
    </tableStyle>
    <tableStyle name="BlueTable" pivot="0" count="4" xr9:uid="{51D0DE06-BB7D-496A-9FDA-6768E7ED2152}">
      <tableStyleElement type="wholeTable" dxfId="47"/>
      <tableStyleElement type="headerRow" dxfId="46"/>
      <tableStyleElement type="totalRow" dxfId="45"/>
      <tableStyleElement type="secondRowStripe" dxfId="44"/>
    </tableStyle>
    <tableStyle name="BlueTableB" pivot="0" count="4" xr9:uid="{FB0230BE-70BF-40D4-A807-C99AF8E3B8EB}">
      <tableStyleElement type="wholeTable" dxfId="43"/>
      <tableStyleElement type="headerRow" dxfId="42"/>
      <tableStyleElement type="totalRow" dxfId="41"/>
      <tableStyleElement type="secondRowStripe" dxfId="40"/>
    </tableStyle>
    <tableStyle name="NewBlueStyle 2" table="0" count="9" xr9:uid="{E0545DE6-2BD4-451C-8B1A-C0225649853E}">
      <tableStyleElement type="headerRow" dxfId="39"/>
      <tableStyleElement type="totalRow" dxfId="38"/>
      <tableStyleElement type="firstColumn" dxfId="37"/>
      <tableStyleElement type="lastColumn" dxfId="36"/>
      <tableStyleElement type="firstRowSubheading" dxfId="35"/>
      <tableStyleElement type="secondRowSubheading" dxfId="34"/>
      <tableStyleElement type="thirdRowSubheading" dxfId="33"/>
      <tableStyleElement type="pageFieldLabels" dxfId="32"/>
      <tableStyleElement type="pageFieldValues" dxfId="31"/>
    </tableStyle>
    <tableStyle name="WhiteTable" pivot="0" count="3" xr9:uid="{21F5E494-959E-4686-9F66-50D89AABF276}">
      <tableStyleElement type="wholeTable" dxfId="30"/>
      <tableStyleElement type="headerRow" dxfId="29"/>
      <tableStyleElement type="totalRow" dxfId="28"/>
    </tableStyle>
    <tableStyle name="WhiteTableB" pivot="0" count="3" xr9:uid="{4EF75E85-CF64-482C-91E1-5D2A60FD577F}">
      <tableStyleElement type="wholeTable" dxfId="27"/>
      <tableStyleElement type="headerRow" dxfId="26"/>
      <tableStyleElement type="totalRow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AD1019-28AC-49CA-9AB8-585BF98F17E8}" name="L_TĐ" displayName="L_TĐ" ref="C5:E7" totalsRowShown="0">
  <tableColumns count="3">
    <tableColumn id="1" xr3:uid="{869BE78C-0B1A-48E2-AD44-A90508222166}" name="TẬP ĐOÀN"/>
    <tableColumn id="2" xr3:uid="{C50E7DE6-EED5-48DA-B5FE-A22A04344DD3}" name="CTY MẸ"/>
    <tableColumn id="3" xr3:uid="{A966A197-98DF-4EC3-BA7B-E79088ABAD56}" name="KH CTY MẸ"/>
  </tableColumns>
  <tableStyleInfo name="Blue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F4C342B-8F82-4ED5-8606-A0D540F8755C}" name="L_V1" displayName="L_V1" ref="C5:D13" totalsRowShown="0">
  <autoFilter ref="C5:D13" xr:uid="{E9AD0372-76FB-423C-A198-B6C88D2E63DC}"/>
  <tableColumns count="2">
    <tableColumn id="1" xr3:uid="{8EE2AAFB-516A-4485-86CB-2364DFDDB633}" name="VAY / NHÓM"/>
    <tableColumn id="2" xr3:uid="{98F25978-98C5-4BFA-957C-3A23024E7E27}" name="LOẠI"/>
  </tableColumns>
  <tableStyleInfo name="Blue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6EFA6FF-CA81-4928-B25F-80734D665136}" name="L_V2" displayName="L_V2" ref="F5:F9" totalsRowShown="0">
  <tableColumns count="1">
    <tableColumn id="1" xr3:uid="{35396110-4803-4B19-AA1D-2D798B690A74}" name="VAY / ĐỐI TƯỢNG"/>
  </tableColumns>
  <tableStyleInfo name="Blue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D2E27CF-EBC7-4137-A070-7DB99ECDF352}" name="L_V3" displayName="L_V3" ref="H5:H35" totalsRowShown="0">
  <tableColumns count="1">
    <tableColumn id="1" xr3:uid="{94D60584-EA22-4FE7-AFF6-C8AF74EB925D}" name="VAY / NGÂN HÀNG"/>
  </tableColumns>
  <tableStyleInfo name="Blue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AAFFBA-9F3F-4C29-945A-BF2F905F686E}" name="L_VAY" displayName="L_VAY" ref="J5:J13" totalsRowShown="0">
  <tableColumns count="1">
    <tableColumn id="1" xr3:uid="{E43AFEF9-8E7B-4B6C-ABC9-6C5B05901387}" name="NHÓM ĐỐI TƯỢNG VAY"/>
  </tableColumns>
  <tableStyleInfo name="Blue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F89B917-A5F2-46B1-8735-D4ED04F01D5E}" name="L_LV" displayName="L_LV" ref="C5:C8" totalsRowShown="0">
  <tableColumns count="1">
    <tableColumn id="1" xr3:uid="{9FFD8B79-D25C-4DEE-AD02-B28FCF562B96}" name="LĨNH VỰC"/>
  </tableColumns>
  <tableStyleInfo name="BlueTab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3E3ED2D-1D50-4884-BEB4-93993E79597A}" name="L_KV" displayName="L_KV" ref="E5:E8" totalsRowShown="0">
  <tableColumns count="1">
    <tableColumn id="1" xr3:uid="{9021A673-DFFD-4453-A6D7-AB62C6B6F126}" name="KHU VỰC"/>
  </tableColumns>
  <tableStyleInfo name="BlueTable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BAC7AB2-0993-42DA-9FF1-AFB560A4B685}" name="L_KY" displayName="L_KY" ref="G5:H13" totalsRowShown="0">
  <tableColumns count="2">
    <tableColumn id="1" xr3:uid="{A1BA71C8-6B9E-4BC4-B0D6-FFEE240065E2}" name="KỲ BÁO CÁO"/>
    <tableColumn id="2" xr3:uid="{57FE135F-6231-439C-9C11-56E7EB66249F}" name="Cả năm"/>
  </tableColumns>
  <tableStyleInfo name="BlueTable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CB5DD86-9F6B-4E94-BDF2-6F49985F7C65}" name="T_⚙" displayName="T_⚙" ref="C5:D6" totalsRowShown="0">
  <tableColumns count="2">
    <tableColumn id="1" xr3:uid="{BC09A638-9577-4814-B5DE-748F0219B55D}" name="Tham số"/>
    <tableColumn id="2" xr3:uid="{897A63C9-8CAA-47AC-807F-071EDAC0A305}" name="Giá trị"/>
  </tableColumns>
  <tableStyleInfo name="Blue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A604D4-8491-45C6-B2B5-FCDC9CC2877C}" name="L_CTY" displayName="L_CTY" ref="C5:J178" totalsRowShown="0">
  <autoFilter ref="C5:J178" xr:uid="{245678E1-0D0A-4A8B-8BF2-E05EB83CF7E2}"/>
  <sortState xmlns:xlrd2="http://schemas.microsoft.com/office/spreadsheetml/2017/richdata2" ref="C7:J161">
    <sortCondition ref="J6:J161"/>
  </sortState>
  <tableColumns count="8">
    <tableColumn id="1" xr3:uid="{175331FA-6A50-4184-B242-7F677573D2DA}" name="MÃ"/>
    <tableColumn id="2" xr3:uid="{6B8BB1C9-6AED-4DF4-8264-BEAFF4E634B9}" name="KÝ HIỆU"/>
    <tableColumn id="3" xr3:uid="{CBEDCB61-9EA3-4AE1-B3CA-7445B995670E}" name="TÊN CÔNG TY"/>
    <tableColumn id="4" xr3:uid="{3E8DFE10-962E-4709-9C45-FEE8EE52134F}" name="MÃ SỐ THUẾ"/>
    <tableColumn id="5" xr3:uid="{046DE10C-50C3-425C-B68C-D3FC29119599}" name="TẬP ĐOÀN"/>
    <tableColumn id="6" xr3:uid="{C47DE4BF-0072-48B4-A787-66A4EC9FA131}" name="GHI CHÚ"/>
    <tableColumn id="7" xr3:uid="{FE4BAA65-2D1E-4576-B036-527F36CA1511}" name="CHỌN"/>
    <tableColumn id="8" xr3:uid="{BD154600-D6F7-4D73-88B1-FE425330C855}" name="TT"/>
  </tableColumns>
  <tableStyleInfo name="Blue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A9D451-B222-4D63-B694-A2CADA9F48F1}" name="L_CT2" displayName="L_CT2" ref="C5:J173" totalsRowShown="0">
  <autoFilter ref="C5:J173" xr:uid="{141FED4A-939B-471E-9A7C-4C20E54CF6CF}"/>
  <sortState xmlns:xlrd2="http://schemas.microsoft.com/office/spreadsheetml/2017/richdata2" ref="C7:J113">
    <sortCondition ref="C6:C113"/>
  </sortState>
  <tableColumns count="8">
    <tableColumn id="1" xr3:uid="{6767994E-270A-4F50-B117-A312A1F7ED58}" name="MÃ"/>
    <tableColumn id="2" xr3:uid="{4E1B4E68-73AE-4D8D-9A6A-D48A649035B4}" name="TÊN THEO DANH SÁCH"/>
    <tableColumn id="3" xr3:uid="{F574B77C-50F4-4EBD-BCAA-6308E579F389}" name="TÊN CÔNG TY"/>
    <tableColumn id="4" xr3:uid="{BF552B42-5D26-4BF9-AF2C-E9D8CFB14DD7}" name="ĐỊA CHỈ"/>
    <tableColumn id="5" xr3:uid="{B4A8AD1C-4CBF-4DC0-959F-9BF179A32CA1}" name="NGÀNH NGHỀ KINH DOANH"/>
    <tableColumn id="6" xr3:uid="{76673312-5F45-4D48-8AFE-BB98236DC4C8}" name="COMPANY NAME"/>
    <tableColumn id="7" xr3:uid="{282F4A10-175D-4C09-B0FD-5F1557F598B9}" name="ADDRESS"/>
    <tableColumn id="8" xr3:uid="{08126C57-9925-42DD-96C2-04B3A5A140B6}" name="BUSINESS SECTOR"/>
  </tableColumns>
  <tableStyleInfo name="Blue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99DA8C-B79F-4BD0-90B6-00DE673438F0}" name="L_TB" displayName="L_TB" ref="C5:H186" totalsRowShown="0">
  <autoFilter ref="C5:H186" xr:uid="{F4C4E450-515D-45AB-84EA-B18F4426A229}"/>
  <sortState xmlns:xlrd2="http://schemas.microsoft.com/office/spreadsheetml/2017/richdata2" ref="C7:H186">
    <sortCondition ref="C6:C186"/>
  </sortState>
  <tableColumns count="6">
    <tableColumn id="1" xr3:uid="{E71C2242-2BEC-4D0B-8ACB-3846A42B79A9}" name="MÃ TK"/>
    <tableColumn id="2" xr3:uid="{E722A65C-7625-429D-B6BF-72B571786028}" name="Tên tài khoản"/>
    <tableColumn id="3" xr3:uid="{EF81C77B-7E8A-46EA-A9D6-6E9EC08DAFDC}" name="±"/>
    <tableColumn id="4" xr3:uid="{E510B6F6-CEE4-4405-9693-C6A446C326A7}" name="Loại"/>
    <tableColumn id="5" xr3:uid="{A607E89E-B81F-4B45-9B11-29EAEE83E923}" name="Mã FS"/>
    <tableColumn id="6" xr3:uid="{FEE9679D-C761-4FD1-AFFA-EAE15FE99EFE}" name="Tên chỉ tiêu BCTC"/>
  </tableColumns>
  <tableStyleInfo name="Blue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321C68-481F-42B7-B1F1-B11847EB4B07}" name="L_FS" displayName="L_FS" ref="C5:M112" totalsRowShown="0">
  <autoFilter ref="C5:M112" xr:uid="{BA4ACABE-1F10-4BAF-9736-83EDBD6F9BCD}"/>
  <sortState xmlns:xlrd2="http://schemas.microsoft.com/office/spreadsheetml/2017/richdata2" ref="C7:M112">
    <sortCondition ref="C6:C112"/>
  </sortState>
  <tableColumns count="11">
    <tableColumn id="1" xr3:uid="{EA3A2D46-D53A-4FC4-88FB-EAEFB844D65F}" name="MÃ"/>
    <tableColumn id="2" xr3:uid="{6BC4B2DB-F866-44FE-9D13-B1DA8D7014E8}" name="CHỈ TIÊU"/>
    <tableColumn id="3" xr3:uid="{1A0DB08C-7301-4DA1-8648-34D3278F464D}" name="PL"/>
    <tableColumn id="4" xr3:uid="{A91A2BA5-AEEF-46D1-AE2D-3749A9D44CE2}" name="BS"/>
    <tableColumn id="5" xr3:uid="{D45B757B-BC3A-40B0-B2F4-1C5827F7943A}" name="HT"/>
    <tableColumn id="6" xr3:uid="{95C2E0BF-49AF-45D3-8E5E-0C7EF4A052CF}" name="KC"/>
    <tableColumn id="7" xr3:uid="{200C69EA-54A2-4448-8874-1F9F7EE7FD31}" name="KHOẢN MỤC"/>
    <tableColumn id="8" xr3:uid="{7D9512AF-A661-4FD1-8543-869F890E4228}" name="BSⁿ"/>
    <tableColumn id="9" xr3:uid="{568F5B2A-6942-416F-BE76-16092ADE132C}" name="PLⁿ"/>
    <tableColumn id="10" xr3:uid="{7C4AE380-3213-4D3F-B9C7-1AA1D61A9132}" name="MÃ TM"/>
    <tableColumn id="11" xr3:uid="{DA218A4D-5BA3-4978-9C4A-4DA13DBD36D7}" name="CHỈ TIÊU THUYẾT MINH"/>
  </tableColumns>
  <tableStyleInfo name="Blue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568BDF-8AC1-4E61-B160-2F872E68D717}" name="L_TM" displayName="L_TM" ref="F5:O101" totalsRowShown="0">
  <autoFilter ref="F5:O101" xr:uid="{5B372EE6-9663-4ACE-9EAD-53BA734B72A4}"/>
  <sortState xmlns:xlrd2="http://schemas.microsoft.com/office/spreadsheetml/2017/richdata2" ref="F7:O101">
    <sortCondition ref="F6:F101"/>
  </sortState>
  <tableColumns count="10">
    <tableColumn id="1" xr3:uid="{A6B85389-7543-493F-BE7C-5B5D4A0D86E1}" name="MÃ"/>
    <tableColumn id="2" xr3:uid="{B0526074-C2E7-4D23-AE32-17F84B6128D6}" name="CHỈ TIÊU"/>
    <tableColumn id="3" xr3:uid="{6A84ABC1-4C20-4DFE-B42F-E196905B265E}" name="KHOẢN MỤC"/>
    <tableColumn id="4" xr3:uid="{9A7A59A8-19B9-4752-A4A1-7E0BCAC14702}" name="NHÓM"/>
    <tableColumn id="5" xr3:uid="{52581977-6770-4141-8E0C-49688966E871}" name="HS"/>
    <tableColumn id="6" xr3:uid="{060CACC4-A499-4AFE-815E-7A8A5515E455}" name="BCR"/>
    <tableColumn id="7" xr3:uid="{9DEB63CE-3AD1-498B-B196-6065FF484950}" name="TMDP"/>
    <tableColumn id="8" xr3:uid="{4194742E-DD12-4664-9AB9-7877CBD25C03}" name="SL link"/>
    <tableColumn id="9" xr3:uid="{0A24B777-37BF-43C6-8FFE-169AEDE488C4}" name="CTBC đã link"/>
    <tableColumn id="10" xr3:uid="{9EE6BE53-F4AF-47FC-B52D-B717940CFAE2}" name="Tên CTBC đã link"/>
  </tableColumns>
  <tableStyleInfo name="Blue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B95763-E4ED-4FAF-B093-768CE8449034}" name="NH_TM" displayName="NH_TM" ref="C5:D12" totalsRowShown="0">
  <tableColumns count="2">
    <tableColumn id="1" xr3:uid="{1985DAD4-8BDF-4558-BBC1-2951F1A1FF54}" name="NH TM"/>
    <tableColumn id="2" xr3:uid="{818858A5-89F2-4B11-BF9F-DCF61040348D}" name="TÊN NHÓM TM"/>
  </tableColumns>
  <tableStyleInfo name="Blue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67BA192-1C96-4913-B29D-2DB433AB25A2}" name="L_Map" displayName="L_Map" ref="C5:I128" totalsRowShown="0">
  <autoFilter ref="C5:I128" xr:uid="{74A5280C-B39D-406C-8587-CF7ED474D318}"/>
  <sortState xmlns:xlrd2="http://schemas.microsoft.com/office/spreadsheetml/2017/richdata2" ref="C7:I128">
    <sortCondition ref="C6:C128"/>
    <sortCondition ref="E6:E128"/>
  </sortState>
  <tableColumns count="7">
    <tableColumn id="1" xr3:uid="{7E29EFDA-010A-469A-A1D8-F4A42AB00F7C}" name="MÃ BC"/>
    <tableColumn id="2" xr3:uid="{C189AEC1-5D36-4120-8991-AAA9A3FE1843}" name="¹"/>
    <tableColumn id="3" xr3:uid="{03B9A419-E3BB-4103-ADD1-1960C0094461}" name="MÃ TM"/>
    <tableColumn id="4" xr3:uid="{7C7069A9-3382-4CD4-BB14-892F8CF648C1}" name="²"/>
    <tableColumn id="5" xr3:uid="{E4C85D38-1C44-40D6-8FC3-8BAE9F6E8A39}" name="BCR"/>
    <tableColumn id="6" xr3:uid="{2CEBB11F-A8A0-4A7E-BA5F-DD83D60B9C2D}" name="CHỈ TIÊU BÁO CÁO"/>
    <tableColumn id="7" xr3:uid="{DD0C0AB2-BBF4-4F31-AD76-F20BF64D9074}" name="CHỈ TIÊU THUYẾT MINH"/>
  </tableColumns>
  <tableStyleInfo name="Blue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5C07295-7B2F-478C-A80D-14FDCBF08A16}" name="L_CF" displayName="L_CF" ref="C5:F51" totalsRowShown="0">
  <autoFilter ref="C5:F51" xr:uid="{13EE1B4C-FB2D-4C71-8BC2-05AB5F190DFB}"/>
  <tableColumns count="4">
    <tableColumn id="1" xr3:uid="{9B208A3A-CE9C-4DF3-B098-44EB041BF46F}" name="MÃ"/>
    <tableColumn id="2" xr3:uid="{8CC237F6-473B-403C-9C84-4793BF63D226}" name="CHỈ TIÊU"/>
    <tableColumn id="3" xr3:uid="{22FD80A1-A7D1-4AAC-9FBA-FA54803BA8BD}" name="NHÓM"/>
    <tableColumn id="4" xr3:uid="{7B377731-8D59-4290-99D8-363267CE640C}" name="CFⁿ"/>
  </tableColumns>
  <tableStyleInfo name="Blue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Relationship Id="rId4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hyperlink" Target="https://minimis.vn/tasco-7191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A326-62D0-498B-A7C0-460376DD8539}">
  <dimension ref="A1:E13"/>
  <sheetViews>
    <sheetView workbookViewId="0">
      <pane ySplit="1" topLeftCell="A2" activePane="bottomLeft" state="frozen"/>
      <selection pane="bottomLeft" activeCell="A3" sqref="A3"/>
    </sheetView>
  </sheetViews>
  <sheetFormatPr defaultRowHeight="12.9" x14ac:dyDescent="0.35"/>
  <cols>
    <col min="1" max="2" width="15.58203125" customWidth="1"/>
    <col min="3" max="3" width="50.582031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21" t="str">
        <f ca="1">MID(CELL("filename",Tập_đoàn!A$1),FIND("]",CELL("filename"))+1,31)</f>
        <v>Tập_đoàn</v>
      </c>
      <c r="D2" s="22" t="b">
        <v>1</v>
      </c>
      <c r="E2" t="s">
        <v>5</v>
      </c>
    </row>
    <row r="3" spans="1:5" x14ac:dyDescent="0.35">
      <c r="A3" s="21" t="str">
        <f ca="1">MID(CELL("filename",Công_ty!A$1),FIND("]",CELL("filename"))+1,31)</f>
        <v>Công_ty</v>
      </c>
      <c r="D3" s="22" t="b">
        <v>1</v>
      </c>
      <c r="E3" t="s">
        <v>5</v>
      </c>
    </row>
    <row r="4" spans="1:5" x14ac:dyDescent="0.35">
      <c r="A4" s="21" t="str">
        <f ca="1">MID(CELL("filename",TTCty!A$1),FIND("]",CELL("filename"))+1,31)</f>
        <v>TTCty</v>
      </c>
      <c r="D4" s="22" t="b">
        <v>1</v>
      </c>
      <c r="E4" t="s">
        <v>5</v>
      </c>
    </row>
    <row r="5" spans="1:5" x14ac:dyDescent="0.35">
      <c r="A5" s="21" t="str">
        <f ca="1">MID(CELL("filename",TKKT!A$1),FIND("]",CELL("filename"))+1,31)</f>
        <v>TKKT</v>
      </c>
      <c r="D5" s="22" t="b">
        <v>1</v>
      </c>
      <c r="E5" t="s">
        <v>5</v>
      </c>
    </row>
    <row r="6" spans="1:5" x14ac:dyDescent="0.35">
      <c r="A6" s="21" t="str">
        <f ca="1">MID(CELL("filename",BCTC!A$1),FIND("]",CELL("filename"))+1,31)</f>
        <v>BCTC</v>
      </c>
      <c r="D6" s="22" t="b">
        <v>1</v>
      </c>
      <c r="E6" t="s">
        <v>5</v>
      </c>
    </row>
    <row r="7" spans="1:5" x14ac:dyDescent="0.35">
      <c r="A7" s="21" t="str">
        <f ca="1">MID(CELL("filename",CTTM!A$1),FIND("]",CELL("filename"))+1,31)</f>
        <v>CTTM</v>
      </c>
      <c r="D7" s="22" t="b">
        <v>1</v>
      </c>
      <c r="E7" t="s">
        <v>5</v>
      </c>
    </row>
    <row r="8" spans="1:5" x14ac:dyDescent="0.35">
      <c r="A8" s="21" t="str">
        <f ca="1">MID(CELL("filename",Map_mã!A$1),FIND("]",CELL("filename"))+1,31)</f>
        <v>Map_mã</v>
      </c>
      <c r="D8" s="22" t="b">
        <v>1</v>
      </c>
      <c r="E8" t="s">
        <v>5</v>
      </c>
    </row>
    <row r="9" spans="1:5" x14ac:dyDescent="0.35">
      <c r="A9" s="21" t="str">
        <f ca="1">MID(CELL("filename",Dòng_tiền!A$1),FIND("]",CELL("filename"))+1,31)</f>
        <v>Dòng_tiền</v>
      </c>
      <c r="D9" s="22" t="b">
        <v>1</v>
      </c>
      <c r="E9" t="s">
        <v>5</v>
      </c>
    </row>
    <row r="10" spans="1:5" x14ac:dyDescent="0.35">
      <c r="A10" s="21" t="str">
        <f ca="1">MID(CELL("filename",Vốn_vay!A$1),FIND("]",CELL("filename"))+1,31)</f>
        <v>Vốn_vay</v>
      </c>
      <c r="D10" s="22" t="b">
        <v>1</v>
      </c>
      <c r="E10" t="s">
        <v>5</v>
      </c>
    </row>
    <row r="11" spans="1:5" x14ac:dyDescent="0.35">
      <c r="A11" s="21" t="str">
        <f ca="1">MID(CELL("filename",Khác!A$1),FIND("]",CELL("filename"))+1,31)</f>
        <v>Khác</v>
      </c>
      <c r="D11" s="22" t="b">
        <v>1</v>
      </c>
      <c r="E11" t="s">
        <v>5</v>
      </c>
    </row>
    <row r="12" spans="1:5" x14ac:dyDescent="0.35">
      <c r="A12" s="21" t="str">
        <f ca="1">MID(CELL("filename",'✅'!A$1),FIND("]",CELL("filename"))+1,31)</f>
        <v>✅</v>
      </c>
      <c r="D12" s="22" t="b">
        <v>1</v>
      </c>
      <c r="E12" t="s">
        <v>5</v>
      </c>
    </row>
    <row r="13" spans="1:5" x14ac:dyDescent="0.35">
      <c r="A13" s="21" t="str">
        <f ca="1">MID(CELL("filename",↓!A$1),FIND("]",CELL("filename"))+1,31)</f>
        <v>↓</v>
      </c>
      <c r="D13" s="23" t="b">
        <v>1</v>
      </c>
      <c r="E13" t="s">
        <v>6</v>
      </c>
    </row>
  </sheetData>
  <dataValidations count="3">
    <dataValidation type="list" allowBlank="1" showInputMessage="1" showErrorMessage="1" sqref="E2:E300" xr:uid="{AD1378A5-DC8A-4CCF-9EB3-7276529AFC4F}">
      <formula1>"Visible,Hidden,VeryHide,Delete,AskToDel"</formula1>
    </dataValidation>
    <dataValidation type="custom" allowBlank="1" showInputMessage="1" showErrorMessage="1" errorTitle="Worksheet menu" error="Duplicate Entry" sqref="A2:A300" xr:uid="{C80FCFE0-1FA3-491F-9502-87C8BBA03E81}">
      <formula1>COUNTIF($A$2:$A$300,A2)&lt;2</formula1>
    </dataValidation>
    <dataValidation type="custom" allowBlank="1" showInputMessage="1" showErrorMessage="1" errorTitle="Worksheet menu" error="Duplicate Entry" sqref="C2:C300" xr:uid="{3850939A-F292-4D68-AFAD-EB22F9898B9C}">
      <formula1>COUNTIF($C$2:$C$300,C2)&lt;2</formula1>
    </dataValidation>
  </dataValidations>
  <hyperlinks>
    <hyperlink ref="A4" location="'TTCty'!A1" display="TTCty" xr:uid="{5C01DB9B-96CD-4691-BC18-3EAFA2D190A4}"/>
    <hyperlink ref="A5" location="'TKKT'!A1" display="TKKT" xr:uid="{B1A02EF1-FAE6-4924-B851-0363DD50E06F}"/>
    <hyperlink ref="A6" location="'BCTC'!A1" display="BCTC" xr:uid="{D3BD72E7-C089-490A-82AC-B9DD3320BC52}"/>
    <hyperlink ref="A7" location="'CTTM'!A1" display="CTTM" xr:uid="{83196075-53B8-494C-BB87-A352B811836E}"/>
    <hyperlink ref="A9" location="'Dòng_tiền'!A1" display="Dòng_tiền" xr:uid="{4539A7B9-A891-48F2-A28B-58EB449673EC}"/>
    <hyperlink ref="A11" location="'Khác'!A1" display="Khác" xr:uid="{1041C2D1-AB4E-46FF-B757-ABE5EBD3CAE1}"/>
    <hyperlink ref="A12" location="'✅'!A1" display="✅" xr:uid="{B7D6FB60-86AD-4BF0-8D1C-12A4B0B32851}"/>
    <hyperlink ref="A13" location="'↓'!A1" display="↓" xr:uid="{527C924D-761C-421B-A7DF-8FF2744DBA13}"/>
    <hyperlink ref="A3" location="'Công_ty'!A1" display="Công_ty" xr:uid="{A1475BD8-5A66-4FF5-9EAC-5509EA9B4D50}"/>
    <hyperlink ref="A2" location="'Tập_đoàn'!A1" display="Tập_đoàn" xr:uid="{C8A7FC03-54FB-4D6C-B971-E427A3EDC18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D662-8828-44FD-9275-6475FF895498}">
  <sheetPr>
    <tabColor rgb="FFFFF2CC"/>
  </sheetPr>
  <dimension ref="A1:J35"/>
  <sheetViews>
    <sheetView showGridLines="0" zoomScale="90" zoomScaleNormal="90" workbookViewId="0">
      <selection activeCell="A8" sqref="A8"/>
    </sheetView>
  </sheetViews>
  <sheetFormatPr defaultRowHeight="12.9" x14ac:dyDescent="0.35"/>
  <cols>
    <col min="1" max="1" width="27.4140625" style="4" customWidth="1"/>
    <col min="2" max="2" width="9.08203125" customWidth="1"/>
    <col min="3" max="3" width="35.4140625" customWidth="1"/>
    <col min="4" max="4" width="11" customWidth="1"/>
    <col min="5" max="5" width="8.58203125" style="18" customWidth="1"/>
    <col min="6" max="6" width="21.4140625" customWidth="1"/>
    <col min="7" max="7" width="9.08203125" customWidth="1"/>
    <col min="8" max="8" width="62.4140625" customWidth="1"/>
    <col min="9" max="9" width="9.08203125" customWidth="1"/>
    <col min="10" max="10" width="28" customWidth="1"/>
    <col min="11" max="11" width="9.08203125" customWidth="1"/>
  </cols>
  <sheetData>
    <row r="1" spans="1:10" x14ac:dyDescent="0.35">
      <c r="A1" s="27" t="str">
        <f>'✅'!A1</f>
        <v>DNP Holding</v>
      </c>
      <c r="E1" s="17"/>
    </row>
    <row r="2" spans="1:10" x14ac:dyDescent="0.35">
      <c r="A2" s="27"/>
      <c r="E2" s="17"/>
    </row>
    <row r="3" spans="1:10" x14ac:dyDescent="0.35">
      <c r="A3" s="27"/>
      <c r="C3" t="s">
        <v>1671</v>
      </c>
      <c r="E3" s="17"/>
      <c r="F3" t="s">
        <v>1671</v>
      </c>
      <c r="H3" t="s">
        <v>1672</v>
      </c>
    </row>
    <row r="4" spans="1:10" x14ac:dyDescent="0.35">
      <c r="A4" s="27"/>
      <c r="E4" s="17"/>
    </row>
    <row r="5" spans="1:10" x14ac:dyDescent="0.35">
      <c r="A5" s="3" t="str">
        <f>Công_ty!A5</f>
        <v>BCTC hợp nhất</v>
      </c>
      <c r="C5" t="s">
        <v>1673</v>
      </c>
      <c r="D5" t="s">
        <v>1674</v>
      </c>
      <c r="E5" s="17"/>
      <c r="F5" t="s">
        <v>1675</v>
      </c>
      <c r="H5" t="s">
        <v>1676</v>
      </c>
      <c r="J5" t="s">
        <v>1677</v>
      </c>
    </row>
    <row r="6" spans="1:10" x14ac:dyDescent="0.35">
      <c r="C6" s="5" t="s">
        <v>1251</v>
      </c>
      <c r="D6" s="5" t="s">
        <v>1678</v>
      </c>
      <c r="E6" s="17"/>
      <c r="F6" s="5" t="s">
        <v>1679</v>
      </c>
      <c r="H6" s="5" t="s">
        <v>1680</v>
      </c>
      <c r="J6" t="s">
        <v>1681</v>
      </c>
    </row>
    <row r="7" spans="1:10" x14ac:dyDescent="0.35">
      <c r="C7" s="5" t="s">
        <v>1682</v>
      </c>
      <c r="D7" s="5" t="s">
        <v>1678</v>
      </c>
      <c r="E7" s="17"/>
      <c r="F7" s="5" t="s">
        <v>1683</v>
      </c>
      <c r="H7" s="5" t="s">
        <v>1684</v>
      </c>
      <c r="J7" t="s">
        <v>1685</v>
      </c>
    </row>
    <row r="8" spans="1:10" x14ac:dyDescent="0.35">
      <c r="A8" s="7" t="s">
        <v>16</v>
      </c>
      <c r="C8" s="5" t="s">
        <v>1686</v>
      </c>
      <c r="D8" s="5" t="s">
        <v>1678</v>
      </c>
      <c r="E8" s="17"/>
      <c r="F8" s="5" t="s">
        <v>1687</v>
      </c>
      <c r="H8" s="5" t="s">
        <v>1688</v>
      </c>
      <c r="J8" t="s">
        <v>1689</v>
      </c>
    </row>
    <row r="9" spans="1:10" x14ac:dyDescent="0.35">
      <c r="C9" s="5" t="s">
        <v>1689</v>
      </c>
      <c r="D9" s="5" t="s">
        <v>1678</v>
      </c>
      <c r="E9" s="17"/>
      <c r="F9" s="5" t="s">
        <v>1690</v>
      </c>
      <c r="H9" s="5" t="s">
        <v>1691</v>
      </c>
      <c r="J9" t="s">
        <v>1692</v>
      </c>
    </row>
    <row r="10" spans="1:10" x14ac:dyDescent="0.35">
      <c r="A10" s="7" t="s">
        <v>19</v>
      </c>
      <c r="C10" s="5" t="s">
        <v>1693</v>
      </c>
      <c r="D10" s="5" t="s">
        <v>1678</v>
      </c>
      <c r="E10" s="17"/>
      <c r="H10" s="5" t="s">
        <v>1694</v>
      </c>
      <c r="J10" t="s">
        <v>1695</v>
      </c>
    </row>
    <row r="11" spans="1:10" x14ac:dyDescent="0.35">
      <c r="C11" s="5" t="s">
        <v>1253</v>
      </c>
      <c r="D11" s="5" t="s">
        <v>1696</v>
      </c>
      <c r="E11" s="17"/>
      <c r="H11" s="5" t="s">
        <v>1697</v>
      </c>
      <c r="J11" t="s">
        <v>1698</v>
      </c>
    </row>
    <row r="12" spans="1:10" x14ac:dyDescent="0.35">
      <c r="A12" s="7" t="s">
        <v>22</v>
      </c>
      <c r="C12" s="5" t="s">
        <v>1699</v>
      </c>
      <c r="D12" s="5" t="s">
        <v>1696</v>
      </c>
      <c r="E12" s="17"/>
      <c r="H12" s="5" t="s">
        <v>1700</v>
      </c>
      <c r="J12" t="s">
        <v>1701</v>
      </c>
    </row>
    <row r="13" spans="1:10" x14ac:dyDescent="0.35">
      <c r="C13" s="5" t="s">
        <v>1003</v>
      </c>
      <c r="D13" s="5" t="s">
        <v>1696</v>
      </c>
      <c r="E13" s="17"/>
      <c r="H13" s="5" t="s">
        <v>1702</v>
      </c>
      <c r="J13" t="s">
        <v>1703</v>
      </c>
    </row>
    <row r="14" spans="1:10" x14ac:dyDescent="0.35">
      <c r="A14" s="7" t="s">
        <v>25</v>
      </c>
      <c r="E14" s="17"/>
      <c r="H14" s="5" t="s">
        <v>1704</v>
      </c>
    </row>
    <row r="15" spans="1:10" x14ac:dyDescent="0.35">
      <c r="E15" s="17"/>
      <c r="H15" s="5" t="s">
        <v>1705</v>
      </c>
    </row>
    <row r="16" spans="1:10" x14ac:dyDescent="0.35">
      <c r="A16" s="7" t="s">
        <v>28</v>
      </c>
      <c r="E16" s="17"/>
      <c r="H16" s="5" t="s">
        <v>1706</v>
      </c>
    </row>
    <row r="17" spans="1:8" x14ac:dyDescent="0.35">
      <c r="E17" s="17"/>
      <c r="H17" s="5" t="s">
        <v>1707</v>
      </c>
    </row>
    <row r="18" spans="1:8" x14ac:dyDescent="0.35">
      <c r="A18" s="7" t="s">
        <v>31</v>
      </c>
      <c r="E18" s="17"/>
      <c r="H18" s="5" t="s">
        <v>1708</v>
      </c>
    </row>
    <row r="19" spans="1:8" x14ac:dyDescent="0.35">
      <c r="E19" s="17"/>
      <c r="H19" s="5" t="s">
        <v>1709</v>
      </c>
    </row>
    <row r="20" spans="1:8" x14ac:dyDescent="0.35">
      <c r="A20" s="7" t="s">
        <v>34</v>
      </c>
      <c r="E20" s="17"/>
      <c r="H20" s="5" t="s">
        <v>1710</v>
      </c>
    </row>
    <row r="21" spans="1:8" x14ac:dyDescent="0.35">
      <c r="E21" s="17"/>
      <c r="H21" s="5" t="s">
        <v>1711</v>
      </c>
    </row>
    <row r="22" spans="1:8" x14ac:dyDescent="0.35">
      <c r="A22" s="7" t="s">
        <v>35</v>
      </c>
      <c r="E22" s="17"/>
      <c r="H22" s="5" t="s">
        <v>1712</v>
      </c>
    </row>
    <row r="23" spans="1:8" x14ac:dyDescent="0.35">
      <c r="E23" s="17"/>
      <c r="H23" s="5" t="s">
        <v>1713</v>
      </c>
    </row>
    <row r="24" spans="1:8" x14ac:dyDescent="0.35">
      <c r="A24" s="6" t="s">
        <v>36</v>
      </c>
      <c r="E24" s="17"/>
      <c r="H24" s="5" t="s">
        <v>1714</v>
      </c>
    </row>
    <row r="25" spans="1:8" x14ac:dyDescent="0.35">
      <c r="E25" s="17"/>
      <c r="H25" s="5" t="s">
        <v>1715</v>
      </c>
    </row>
    <row r="26" spans="1:8" x14ac:dyDescent="0.35">
      <c r="A26" s="7" t="s">
        <v>37</v>
      </c>
      <c r="E26" s="17"/>
      <c r="H26" s="5" t="s">
        <v>1716</v>
      </c>
    </row>
    <row r="27" spans="1:8" x14ac:dyDescent="0.35">
      <c r="E27" s="17"/>
      <c r="H27" s="5" t="s">
        <v>98</v>
      </c>
    </row>
    <row r="28" spans="1:8" x14ac:dyDescent="0.35">
      <c r="A28" s="7" t="s">
        <v>38</v>
      </c>
      <c r="E28" s="17"/>
      <c r="H28" s="5" t="s">
        <v>74</v>
      </c>
    </row>
    <row r="29" spans="1:8" x14ac:dyDescent="0.35">
      <c r="E29" s="17"/>
      <c r="H29" s="5" t="s">
        <v>1717</v>
      </c>
    </row>
    <row r="30" spans="1:8" x14ac:dyDescent="0.35">
      <c r="E30" s="17"/>
      <c r="H30" s="5" t="s">
        <v>1718</v>
      </c>
    </row>
    <row r="31" spans="1:8" x14ac:dyDescent="0.35">
      <c r="E31" s="17"/>
      <c r="H31" s="5" t="s">
        <v>1719</v>
      </c>
    </row>
    <row r="32" spans="1:8" x14ac:dyDescent="0.35">
      <c r="E32" s="17"/>
      <c r="H32" s="5" t="s">
        <v>1720</v>
      </c>
    </row>
    <row r="33" spans="5:8" x14ac:dyDescent="0.35">
      <c r="E33" s="17"/>
      <c r="H33" s="5" t="s">
        <v>1721</v>
      </c>
    </row>
    <row r="34" spans="5:8" x14ac:dyDescent="0.35">
      <c r="E34" s="17"/>
      <c r="H34" s="5" t="s">
        <v>1722</v>
      </c>
    </row>
    <row r="35" spans="5:8" x14ac:dyDescent="0.35">
      <c r="E35" s="17"/>
      <c r="H35" s="5" t="s">
        <v>1723</v>
      </c>
    </row>
  </sheetData>
  <mergeCells count="1">
    <mergeCell ref="A1:A4"/>
  </mergeCells>
  <hyperlinks>
    <hyperlink ref="A12" location="TTCty!A1" display="Thông tin công ty" xr:uid="{AE2DF460-9174-47F4-8251-B20F67245845}"/>
    <hyperlink ref="A14" location="TKKT!A1" display="Tài khoản kế toán" xr:uid="{65EA4DDB-63C2-4CA2-B10F-DC10861AD12D}"/>
    <hyperlink ref="A16" location="BCTC!A1" display="Chỉ tiêu báo cáo" xr:uid="{FBC33AFB-59F3-4448-8C78-F9E5585E11C7}"/>
    <hyperlink ref="A18" location="CTTM!A1" display="Chỉ tiêu thuyết minh" xr:uid="{DA5F569D-4E3C-49FC-9DAB-5C02BBD422C3}"/>
    <hyperlink ref="A20" location="Map_mã!A1" display="Map chỉ tiêu BC-TM" xr:uid="{E11FAC98-3D76-4249-9F61-F20C0FBB2E9C}"/>
    <hyperlink ref="A22" location="Dòng_tiền!A1" display="Chỉ tiêu dòng tiền" xr:uid="{1C468F6D-AE78-49BE-9220-DF050B1A858D}"/>
    <hyperlink ref="A24" location="Vốn_vay!A1" display="Phân loại vốn vay" xr:uid="{F7C5086F-FCF0-4CED-9551-9F2176556BA2}"/>
    <hyperlink ref="A26" location="Khác!A1" display="Danh mục khác" xr:uid="{A28E8619-C326-4A21-8C15-6F85D2A3347D}"/>
    <hyperlink ref="A28" location="'✅'!A1" display="Tùy chọn" xr:uid="{ED0D4031-E2D0-4CF9-844E-7336E19BFBA2}"/>
    <hyperlink ref="A10" location="Công_ty!A1" display="Danh mục công ty" xr:uid="{EA3AD2F3-B047-46D9-91DA-961EDEBB299B}"/>
    <hyperlink ref="A8" location="Tập_đoàn!A1" display="Tập đoàn" xr:uid="{682FDD14-9CB1-4B24-99ED-06AC4248E21C}"/>
  </hyperlinks>
  <pageMargins left="0.70000000000000007" right="0.70000000000000007" top="0.75" bottom="0.75" header="0.30000000000000004" footer="0.30000000000000004"/>
  <tableParts count="4">
    <tablePart r:id="rId1"/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87A7-C4E5-4463-B4E2-52223DE99E35}">
  <sheetPr>
    <tabColor rgb="FFFFF2CC"/>
  </sheetPr>
  <dimension ref="A1:J28"/>
  <sheetViews>
    <sheetView showGridLines="0" zoomScale="90" zoomScaleNormal="90" workbookViewId="0">
      <selection activeCell="A8" sqref="A8"/>
    </sheetView>
  </sheetViews>
  <sheetFormatPr defaultRowHeight="12.9" x14ac:dyDescent="0.35"/>
  <cols>
    <col min="1" max="1" width="27.4140625" style="4" customWidth="1"/>
    <col min="2" max="2" width="9.08203125" customWidth="1"/>
    <col min="3" max="3" width="22" customWidth="1"/>
    <col min="4" max="4" width="9.08203125" customWidth="1"/>
    <col min="5" max="5" width="17" customWidth="1"/>
    <col min="6" max="6" width="9.08203125" customWidth="1"/>
    <col min="7" max="7" width="14.9140625" customWidth="1"/>
    <col min="8" max="8" width="9.4140625" customWidth="1"/>
    <col min="9" max="9" width="9.08203125" customWidth="1"/>
    <col min="10" max="10" width="0" hidden="1" customWidth="1"/>
    <col min="11" max="11" width="9.08203125" customWidth="1"/>
  </cols>
  <sheetData>
    <row r="1" spans="1:10" ht="13.4" customHeight="1" x14ac:dyDescent="0.35">
      <c r="A1" s="27" t="str">
        <f>'✅'!A1</f>
        <v>DNP Holding</v>
      </c>
    </row>
    <row r="2" spans="1:10" ht="13.4" customHeight="1" x14ac:dyDescent="0.35">
      <c r="A2" s="27"/>
    </row>
    <row r="3" spans="1:10" ht="13.4" customHeight="1" x14ac:dyDescent="0.35">
      <c r="A3" s="27"/>
      <c r="B3" s="1"/>
      <c r="C3" t="s">
        <v>1724</v>
      </c>
      <c r="E3" t="s">
        <v>1725</v>
      </c>
      <c r="G3" t="s">
        <v>1726</v>
      </c>
    </row>
    <row r="4" spans="1:10" ht="13.4" customHeight="1" x14ac:dyDescent="0.35">
      <c r="A4" s="27"/>
    </row>
    <row r="5" spans="1:10" x14ac:dyDescent="0.35">
      <c r="A5" s="3" t="str">
        <f>Công_ty!A5</f>
        <v>BCTC hợp nhất</v>
      </c>
      <c r="C5" t="s">
        <v>1724</v>
      </c>
      <c r="E5" t="s">
        <v>1725</v>
      </c>
      <c r="G5" t="s">
        <v>1726</v>
      </c>
      <c r="H5" t="s">
        <v>1727</v>
      </c>
      <c r="J5">
        <f ca="1">(YEAR(TODAY())-2000)*100</f>
        <v>2600</v>
      </c>
    </row>
    <row r="6" spans="1:10" x14ac:dyDescent="0.35">
      <c r="C6" s="5" t="s">
        <v>1728</v>
      </c>
      <c r="E6" s="5" t="s">
        <v>1729</v>
      </c>
      <c r="G6" s="5" t="str">
        <f t="shared" ref="G6:G13" ca="1" si="0">"Q"&amp;J6</f>
        <v>Q2501</v>
      </c>
      <c r="H6" t="b">
        <f ca="1">IF(RIGHT(Khác!$G6,1)+0=4,TRUE,FALSE)</f>
        <v>0</v>
      </c>
      <c r="J6">
        <f ca="1">J$5-100+1</f>
        <v>2501</v>
      </c>
    </row>
    <row r="7" spans="1:10" x14ac:dyDescent="0.35">
      <c r="C7" s="5" t="s">
        <v>1730</v>
      </c>
      <c r="E7" s="5" t="s">
        <v>1731</v>
      </c>
      <c r="G7" s="5" t="str">
        <f t="shared" ca="1" si="0"/>
        <v>Q2502</v>
      </c>
      <c r="H7" t="b">
        <f ca="1">IF(RIGHT(Khác!$G7,1)+0=4,TRUE,FALSE)</f>
        <v>0</v>
      </c>
      <c r="J7">
        <f ca="1">J$5-100+2</f>
        <v>2502</v>
      </c>
    </row>
    <row r="8" spans="1:10" x14ac:dyDescent="0.35">
      <c r="A8" s="7" t="s">
        <v>16</v>
      </c>
      <c r="C8" s="5" t="s">
        <v>1732</v>
      </c>
      <c r="E8" s="5" t="s">
        <v>1733</v>
      </c>
      <c r="G8" s="5" t="str">
        <f t="shared" ca="1" si="0"/>
        <v>Q2503</v>
      </c>
      <c r="H8" t="b">
        <f ca="1">IF(RIGHT(Khác!$G8,1)+0=4,TRUE,FALSE)</f>
        <v>0</v>
      </c>
      <c r="J8">
        <f ca="1">J$5-100+3</f>
        <v>2503</v>
      </c>
    </row>
    <row r="9" spans="1:10" x14ac:dyDescent="0.35">
      <c r="G9" s="5" t="str">
        <f t="shared" ca="1" si="0"/>
        <v>Q2504</v>
      </c>
      <c r="H9" t="b">
        <f ca="1">IF(RIGHT(Khác!$G9,1)+0=4,TRUE,FALSE)</f>
        <v>1</v>
      </c>
      <c r="J9">
        <f ca="1">J$5-100+4</f>
        <v>2504</v>
      </c>
    </row>
    <row r="10" spans="1:10" x14ac:dyDescent="0.35">
      <c r="A10" s="7" t="s">
        <v>19</v>
      </c>
      <c r="G10" s="5" t="str">
        <f t="shared" ca="1" si="0"/>
        <v>Q2601</v>
      </c>
      <c r="H10" t="b">
        <f ca="1">IF(RIGHT(Khác!$G10,1)+0=4,TRUE,FALSE)</f>
        <v>0</v>
      </c>
      <c r="J10">
        <f ca="1">J$5+1</f>
        <v>2601</v>
      </c>
    </row>
    <row r="11" spans="1:10" x14ac:dyDescent="0.35">
      <c r="G11" s="5" t="str">
        <f t="shared" ca="1" si="0"/>
        <v>Q2602</v>
      </c>
      <c r="H11" t="b">
        <f ca="1">IF(RIGHT(Khác!$G11,1)+0=4,TRUE,FALSE)</f>
        <v>0</v>
      </c>
      <c r="J11">
        <f ca="1">J$5+2</f>
        <v>2602</v>
      </c>
    </row>
    <row r="12" spans="1:10" x14ac:dyDescent="0.35">
      <c r="A12" s="7" t="s">
        <v>22</v>
      </c>
      <c r="G12" s="5" t="str">
        <f t="shared" ca="1" si="0"/>
        <v>Q2603</v>
      </c>
      <c r="H12" t="b">
        <f ca="1">IF(RIGHT(Khác!$G12,1)+0=4,TRUE,FALSE)</f>
        <v>0</v>
      </c>
      <c r="J12">
        <f ca="1">J$5+3</f>
        <v>2603</v>
      </c>
    </row>
    <row r="13" spans="1:10" x14ac:dyDescent="0.35">
      <c r="G13" s="5" t="str">
        <f t="shared" ca="1" si="0"/>
        <v>Q2604</v>
      </c>
      <c r="H13" t="b">
        <f ca="1">IF(RIGHT(Khác!$G13,1)+0=4,TRUE,FALSE)</f>
        <v>1</v>
      </c>
      <c r="J13">
        <f ca="1">J$5+4</f>
        <v>2604</v>
      </c>
    </row>
    <row r="14" spans="1:10" x14ac:dyDescent="0.35">
      <c r="A14" s="7" t="s">
        <v>25</v>
      </c>
    </row>
    <row r="16" spans="1:10" x14ac:dyDescent="0.35">
      <c r="A16" s="7" t="s">
        <v>28</v>
      </c>
    </row>
    <row r="18" spans="1:1" x14ac:dyDescent="0.35">
      <c r="A18" s="7" t="s">
        <v>31</v>
      </c>
    </row>
    <row r="20" spans="1:1" x14ac:dyDescent="0.35">
      <c r="A20" s="7" t="s">
        <v>34</v>
      </c>
    </row>
    <row r="22" spans="1:1" x14ac:dyDescent="0.35">
      <c r="A22" s="7" t="s">
        <v>35</v>
      </c>
    </row>
    <row r="24" spans="1:1" x14ac:dyDescent="0.35">
      <c r="A24" s="7" t="s">
        <v>36</v>
      </c>
    </row>
    <row r="26" spans="1:1" x14ac:dyDescent="0.35">
      <c r="A26" s="6" t="s">
        <v>37</v>
      </c>
    </row>
    <row r="28" spans="1:1" x14ac:dyDescent="0.35">
      <c r="A28" s="7" t="s">
        <v>38</v>
      </c>
    </row>
  </sheetData>
  <mergeCells count="1">
    <mergeCell ref="A1:A4"/>
  </mergeCells>
  <hyperlinks>
    <hyperlink ref="A12" location="TTCty!A1" display="Thông tin công ty" xr:uid="{6E1C8246-A166-4DA4-B521-6F83408F71C9}"/>
    <hyperlink ref="A14" location="TKKT!A1" display="Tài khoản kế toán" xr:uid="{A4494DCB-A2DC-4BAF-B095-AC88BA9430E7}"/>
    <hyperlink ref="A16" location="BCTC!A1" display="Chỉ tiêu báo cáo" xr:uid="{B58524C5-B2E5-4210-B5C1-490010396DD6}"/>
    <hyperlink ref="A18" location="CTTM!A1" display="Chỉ tiêu thuyết minh" xr:uid="{E2DD5C80-F030-4030-8041-F893F3C67FFC}"/>
    <hyperlink ref="A20" location="Map_mã!A1" display="Map chỉ tiêu BC-TM" xr:uid="{52A73AF9-201E-4F3B-8F97-346A95D784A7}"/>
    <hyperlink ref="A22" location="Dòng_tiền!A1" display="Chỉ tiêu dòng tiền" xr:uid="{672DA13C-B6E9-4A46-8617-CD811ED5F217}"/>
    <hyperlink ref="A24" location="Vốn_vay!A1" display="Phân loại vốn vay" xr:uid="{A540BF23-E067-4CFD-A16C-15943054A73B}"/>
    <hyperlink ref="A26" location="Khác!A1" display="Danh mục khác" xr:uid="{0A050F41-07E9-4F20-ABA5-EC04BCA821C3}"/>
    <hyperlink ref="A28" location="'✅'!A1" display="Tùy chọn" xr:uid="{AF092AEC-974A-42CC-8758-D0B9BEEF2A00}"/>
    <hyperlink ref="A10" location="Công_ty!A1" display="Danh mục công ty" xr:uid="{A9764140-AF17-4E53-968E-F97FADCE8169}"/>
    <hyperlink ref="A8" location="Tập_đoàn!A1" display="Tập đoàn" xr:uid="{5B2EC9A5-6A70-464C-9BBF-F7B9A582EB98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3">
    <tablePart r:id="rId1"/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ED3C-F965-4A24-A61A-C6F6B61ACE38}">
  <sheetPr>
    <tabColor rgb="FFFFF2CC"/>
  </sheetPr>
  <dimension ref="A1:D28"/>
  <sheetViews>
    <sheetView showGridLines="0" zoomScale="90" zoomScaleNormal="90" workbookViewId="0">
      <selection activeCell="A5" sqref="A5"/>
    </sheetView>
  </sheetViews>
  <sheetFormatPr defaultRowHeight="12.9" x14ac:dyDescent="0.35"/>
  <cols>
    <col min="1" max="1" width="27.4140625" style="4" customWidth="1"/>
    <col min="2" max="2" width="9.08203125" customWidth="1"/>
    <col min="3" max="3" width="17" customWidth="1"/>
    <col min="4" max="4" width="10.4140625" customWidth="1"/>
    <col min="5" max="5" width="9.08203125" customWidth="1"/>
  </cols>
  <sheetData>
    <row r="1" spans="1:4" ht="13.4" customHeight="1" x14ac:dyDescent="0.35">
      <c r="A1" s="27" t="s">
        <v>1832</v>
      </c>
    </row>
    <row r="2" spans="1:4" ht="13.4" customHeight="1" x14ac:dyDescent="0.35">
      <c r="A2" s="27"/>
    </row>
    <row r="3" spans="1:4" ht="13.4" customHeight="1" x14ac:dyDescent="0.35">
      <c r="A3" s="27"/>
      <c r="C3" t="s">
        <v>1734</v>
      </c>
    </row>
    <row r="4" spans="1:4" ht="13.4" customHeight="1" x14ac:dyDescent="0.35">
      <c r="A4" s="27"/>
    </row>
    <row r="5" spans="1:4" x14ac:dyDescent="0.35">
      <c r="A5" s="3" t="s">
        <v>40</v>
      </c>
      <c r="C5" t="s">
        <v>1735</v>
      </c>
      <c r="D5" t="s">
        <v>1736</v>
      </c>
    </row>
    <row r="6" spans="1:4" x14ac:dyDescent="0.35">
      <c r="C6" t="s">
        <v>1737</v>
      </c>
      <c r="D6" s="5" t="b">
        <v>0</v>
      </c>
    </row>
    <row r="8" spans="1:4" x14ac:dyDescent="0.35">
      <c r="A8" s="6" t="s">
        <v>16</v>
      </c>
      <c r="C8" s="21" t="s">
        <v>1738</v>
      </c>
    </row>
    <row r="10" spans="1:4" x14ac:dyDescent="0.35">
      <c r="A10" s="7" t="s">
        <v>19</v>
      </c>
    </row>
    <row r="12" spans="1:4" x14ac:dyDescent="0.35">
      <c r="A12" s="7" t="s">
        <v>22</v>
      </c>
    </row>
    <row r="14" spans="1:4" x14ac:dyDescent="0.35">
      <c r="A14" s="7" t="s">
        <v>25</v>
      </c>
    </row>
    <row r="16" spans="1:4" x14ac:dyDescent="0.35">
      <c r="A16" s="7" t="s">
        <v>28</v>
      </c>
    </row>
    <row r="18" spans="1:1" x14ac:dyDescent="0.35">
      <c r="A18" s="7" t="s">
        <v>31</v>
      </c>
    </row>
    <row r="20" spans="1:1" x14ac:dyDescent="0.35">
      <c r="A20" s="7" t="s">
        <v>34</v>
      </c>
    </row>
    <row r="22" spans="1:1" x14ac:dyDescent="0.35">
      <c r="A22" s="7" t="s">
        <v>35</v>
      </c>
    </row>
    <row r="24" spans="1:1" x14ac:dyDescent="0.35">
      <c r="A24" s="7" t="s">
        <v>36</v>
      </c>
    </row>
    <row r="26" spans="1:1" x14ac:dyDescent="0.35">
      <c r="A26" s="7" t="s">
        <v>37</v>
      </c>
    </row>
    <row r="28" spans="1:1" x14ac:dyDescent="0.35">
      <c r="A28" s="7" t="s">
        <v>38</v>
      </c>
    </row>
  </sheetData>
  <mergeCells count="1">
    <mergeCell ref="A1:A4"/>
  </mergeCells>
  <hyperlinks>
    <hyperlink ref="C8" r:id="rId1" xr:uid="{9A0BB21D-79AC-419C-BD8D-2F33C140495F}"/>
    <hyperlink ref="A12" location="TTCty!A1" display="Thông tin công ty" xr:uid="{0CD03D0D-F107-4B0F-9CDD-0DE07D3F5602}"/>
    <hyperlink ref="A14" location="TKKT!A1" display="Tài khoản kế toán" xr:uid="{DB49A620-587C-4B8C-A4A0-2C1BBE91B9F7}"/>
    <hyperlink ref="A16" location="BCTC!A1" display="Chỉ tiêu báo cáo" xr:uid="{9414CF35-C17B-48EA-A987-60F3E3683F06}"/>
    <hyperlink ref="A18" location="CTTM!A1" display="Chỉ tiêu thuyết minh" xr:uid="{829CD78C-9304-4FA6-8A8C-3CCDAA067BE4}"/>
    <hyperlink ref="A20" location="Map_mã!A1" display="Map chỉ tiêu BC-TM" xr:uid="{E77441D3-7A78-48F6-8C08-FABE1360AD1C}"/>
    <hyperlink ref="A22" location="Dòng_tiền!A1" display="Chỉ tiêu dòng tiền" xr:uid="{02D06EBF-F10F-4FB0-8F22-51A50E9A399A}"/>
    <hyperlink ref="A24" location="Vốn_vay!A1" display="Phân loại vốn vay" xr:uid="{40D632AB-1A19-4762-8337-4147F121FBA9}"/>
    <hyperlink ref="A26" location="Khác!A1" display="Danh mục khác" xr:uid="{03E2BF6A-0671-4D94-AA30-1F803D561108}"/>
    <hyperlink ref="A28" location="'✅'!A1" display="Tùy chọn" xr:uid="{2D19E9E3-1C63-4DFD-96C1-96F63E60E55F}"/>
    <hyperlink ref="A8" location="Tập_đoàn!A1" display="Tập đoàn" xr:uid="{EF256DE9-D3EB-4B4B-B35A-02113308A9BD}"/>
    <hyperlink ref="A10" location="Công_ty!A1" display="Danh mục công ty" xr:uid="{03FFF557-E82D-4C9F-8D6B-B3B545988675}"/>
  </hyperlinks>
  <pageMargins left="0.70000000000000007" right="0.70000000000000007" top="0.75" bottom="0.75" header="0.30000000000000004" footer="0.30000000000000004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89F112-2D63-43CC-9380-B38AB1BA06F7}">
          <x14:formula1>
            <xm:f>_xlfn.ANCHORARRAY(↓!$B$2)</xm:f>
          </x14:formula1>
          <xm:sqref>D6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7BF4-D672-4C4B-ABAD-3E74FB19104E}">
  <dimension ref="A1:N114"/>
  <sheetViews>
    <sheetView workbookViewId="0"/>
  </sheetViews>
  <sheetFormatPr defaultRowHeight="12.9" x14ac:dyDescent="0.35"/>
  <cols>
    <col min="1" max="2" width="9.08203125" customWidth="1"/>
    <col min="3" max="3" width="9.58203125" customWidth="1"/>
    <col min="4" max="4" width="9" customWidth="1"/>
    <col min="5" max="5" width="9.08203125" customWidth="1"/>
    <col min="6" max="6" width="33.4140625" customWidth="1"/>
    <col min="7" max="9" width="42.4140625" customWidth="1"/>
    <col min="10" max="10" width="41.58203125" customWidth="1"/>
    <col min="11" max="11" width="56.4140625" customWidth="1"/>
    <col min="12" max="12" width="14.4140625" customWidth="1"/>
    <col min="13" max="13" width="10" customWidth="1"/>
    <col min="14" max="14" width="11.4140625" customWidth="1"/>
    <col min="15" max="15" width="9.08203125" customWidth="1"/>
  </cols>
  <sheetData>
    <row r="1" spans="1:14" x14ac:dyDescent="0.35">
      <c r="A1" t="s">
        <v>46</v>
      </c>
      <c r="C1" t="s">
        <v>7</v>
      </c>
      <c r="D1" t="s">
        <v>1739</v>
      </c>
      <c r="E1" t="s">
        <v>1740</v>
      </c>
      <c r="F1" t="s">
        <v>1741</v>
      </c>
      <c r="G1" t="s">
        <v>1742</v>
      </c>
      <c r="H1" t="s">
        <v>985</v>
      </c>
      <c r="I1" t="s">
        <v>1312</v>
      </c>
      <c r="J1" t="s">
        <v>1743</v>
      </c>
      <c r="K1" t="s">
        <v>1744</v>
      </c>
      <c r="L1" t="s">
        <v>1724</v>
      </c>
      <c r="M1" t="s">
        <v>1725</v>
      </c>
      <c r="N1" t="s">
        <v>1726</v>
      </c>
    </row>
    <row r="2" spans="1:14" x14ac:dyDescent="0.35">
      <c r="A2" t="b">
        <v>1</v>
      </c>
      <c r="B2" t="b">
        <f t="array" ref="B2:B3">A2:A3</f>
        <v>1</v>
      </c>
      <c r="C2" t="str">
        <f t="array" ref="C2:C13">Tập_đoàn!$C$6:$C$7</f>
        <v>DNPHᴳ</v>
      </c>
      <c r="D2" t="str">
        <f t="array" ref="D2:D9">_xlfn.UNIQUE(BCTC!$I$6:$I$112)</f>
        <v>_</v>
      </c>
      <c r="E2" t="str">
        <f t="array" ref="E2:E8">CTTM!$C$6:$C$12</f>
        <v>N1</v>
      </c>
      <c r="F2" t="str">
        <f t="array" ref="F2:F114">_xlfn.LET(_xlpm.a,Công_ty!$C$6:$C$178,_xlpm.a&amp;IF(Chọn_mã_có_tên,_xlfn.XLOOKUP(_xlpm.a,_xlpm.a,Công_ty!$D$6:$D$178),""))</f>
        <v>100_</v>
      </c>
      <c r="G2" t="str">
        <f t="array" ref="G2:G107">_xlfn.LET(_xlpm.a,_xlfn._xlws.FILTER(BCTC!$C$6:$C$112,BCTC!$G$6:$G$112=TRUE),_xlpm.a&amp;IF(Chọn_mã_có_tên,";"&amp;_xlfn.XLOOKUP(_xlpm.a,BCTC!$C$6:$C$112,BCTC!$D$6:$D$112),""))</f>
        <v>000_</v>
      </c>
      <c r="H2" t="str">
        <f t="array" ref="H2:H92">_xlfn.LET(_xlpm.a,_xlfn._xlws.FILTER(BCTC!$C$6:$C$112,(BCTC!$F$6:$F$112&lt;&gt;0)*(BCTC!$G$6:$G$112=TRUE)),_xlpm.a&amp;IF(Chọn_mã_có_tên,";"&amp;_xlfn.XLOOKUP(_xlpm.a,BCTC!$C$6:$C$112,BCTC!$D$6:$D$112),""))</f>
        <v>111_</v>
      </c>
      <c r="I2" t="str">
        <f t="array" ref="I2:I14">_xlfn.LET(_xlpm.a,_xlfn._xlws.FILTER(BCTC!$C$6:$C$112,(BCTC!$E$6:$E$112&lt;&gt;0)*(BCTC!$G$6:$G$112=TRUE)),_xlpm.a&amp;IF(Chọn_mã_có_tên,";"&amp;_xlfn.XLOOKUP(_xlpm.a,BCTC!$C$6:$C$112,BCTC!$D$6:$D$112),""))</f>
        <v>001_</v>
      </c>
      <c r="J2" t="str">
        <f t="array" ref="J2:J97">_xlfn.LET(_xlpm.a,CTTM!$F$6:$F$101,_xlpm.a&amp;IF(Chọn_mã_có_tên,";"&amp;_xlfn.XLOOKUP(_xlpm.a,_xlpm.a,CTTM!$G$6:$G$101),""))</f>
        <v>010_</v>
      </c>
      <c r="K2" t="str">
        <f t="array" ref="K2:K47">_xlfn.LET(_xlpm.a,Dòng_tiền!$C$6:$C$51,_xlpm.a&amp;IF(Chọn_mã_có_tên,_xlfn.XLOOKUP(_xlpm.a,_xlpm.a,Dòng_tiền!$D$6:$D$51),""))</f>
        <v>01_</v>
      </c>
      <c r="L2" t="str">
        <f t="array" ref="L2:L4">Khác!$C$6:$C$8</f>
        <v>Hoạt động xây lắp</v>
      </c>
      <c r="M2" t="str">
        <f t="array" ref="M2:M4">Khác!$E$6:$E$8</f>
        <v>Miền Bắc</v>
      </c>
      <c r="N2" t="str">
        <f t="array" aca="1" ref="N2:N9" ca="1">Khác!$G$6:$G$13</f>
        <v>Q2501</v>
      </c>
    </row>
    <row r="3" spans="1:14" x14ac:dyDescent="0.35">
      <c r="A3" t="b">
        <v>0</v>
      </c>
      <c r="B3" t="b">
        <v>0</v>
      </c>
      <c r="C3" t="str">
        <v>DNPWᴳ</v>
      </c>
      <c r="D3" t="str">
        <v>KQKD</v>
      </c>
      <c r="E3" t="str">
        <v>N2</v>
      </c>
      <c r="F3" t="str">
        <v>173_</v>
      </c>
      <c r="G3" t="str">
        <v>001_</v>
      </c>
      <c r="H3" t="str">
        <v>112_</v>
      </c>
      <c r="I3" t="str">
        <v>002_</v>
      </c>
      <c r="J3" t="str">
        <v>021_</v>
      </c>
      <c r="K3" t="str">
        <v>_</v>
      </c>
      <c r="L3" t="str">
        <v>Kinh doanh BĐS, dự án</v>
      </c>
      <c r="M3" t="str">
        <v>Miền Nam</v>
      </c>
      <c r="N3" t="str">
        <f ca="1"/>
        <v>Q2502</v>
      </c>
    </row>
    <row r="4" spans="1:14" x14ac:dyDescent="0.35">
      <c r="C4" t="e">
        <v>#N/A</v>
      </c>
      <c r="D4" t="str">
        <v>TS ngắn</v>
      </c>
      <c r="E4" t="str">
        <v>N3</v>
      </c>
      <c r="F4" t="str">
        <v>186_</v>
      </c>
      <c r="G4" t="str">
        <v>002_</v>
      </c>
      <c r="H4" t="str">
        <v>121_</v>
      </c>
      <c r="I4" t="str">
        <v>011_</v>
      </c>
      <c r="J4" t="str">
        <v>022_</v>
      </c>
      <c r="K4" t="str">
        <v>02_</v>
      </c>
      <c r="L4" t="str">
        <v>Mua bán hàng hóa</v>
      </c>
      <c r="M4" t="str">
        <v>Miền Trung</v>
      </c>
      <c r="N4" t="str">
        <f ca="1"/>
        <v>Q2503</v>
      </c>
    </row>
    <row r="5" spans="1:14" x14ac:dyDescent="0.35">
      <c r="C5" t="e">
        <v>#N/A</v>
      </c>
      <c r="D5" t="str">
        <v>TS dài</v>
      </c>
      <c r="E5" t="str">
        <v>N4</v>
      </c>
      <c r="F5" t="str">
        <v>114_</v>
      </c>
      <c r="G5" t="str">
        <v>011_</v>
      </c>
      <c r="H5" t="str">
        <v>122_</v>
      </c>
      <c r="I5" t="str">
        <v>021_</v>
      </c>
      <c r="J5" t="str">
        <v>023_</v>
      </c>
      <c r="K5" t="str">
        <v>03_</v>
      </c>
      <c r="N5" t="str">
        <f ca="1"/>
        <v>Q2504</v>
      </c>
    </row>
    <row r="6" spans="1:14" x14ac:dyDescent="0.35">
      <c r="C6" t="e">
        <v>#N/A</v>
      </c>
      <c r="D6" t="str">
        <v>Nợ ngắn</v>
      </c>
      <c r="E6" t="str">
        <v>N5</v>
      </c>
      <c r="F6" t="str">
        <v>185_</v>
      </c>
      <c r="G6" t="str">
        <v>021_</v>
      </c>
      <c r="H6" t="str">
        <v>123_</v>
      </c>
      <c r="I6" t="str">
        <v>022_</v>
      </c>
      <c r="J6" t="str">
        <v>024_</v>
      </c>
      <c r="K6" t="str">
        <v>04_</v>
      </c>
      <c r="N6" t="str">
        <f ca="1"/>
        <v>Q2601</v>
      </c>
    </row>
    <row r="7" spans="1:14" x14ac:dyDescent="0.35">
      <c r="C7" t="e">
        <v>#N/A</v>
      </c>
      <c r="D7" t="str">
        <v>Nợ dài</v>
      </c>
      <c r="E7" t="str">
        <v>N6</v>
      </c>
      <c r="F7" t="str">
        <v>151_</v>
      </c>
      <c r="G7" t="str">
        <v>022_</v>
      </c>
      <c r="H7" t="str">
        <v>131_</v>
      </c>
      <c r="I7" t="str">
        <v>024_</v>
      </c>
      <c r="J7" t="str">
        <v>025_</v>
      </c>
      <c r="K7" t="str">
        <v>05_</v>
      </c>
      <c r="N7" t="str">
        <f ca="1"/>
        <v>Q2602</v>
      </c>
    </row>
    <row r="8" spans="1:14" x14ac:dyDescent="0.35">
      <c r="C8" t="e">
        <v>#N/A</v>
      </c>
      <c r="D8" t="str">
        <v>Vốn khác</v>
      </c>
      <c r="E8" t="str">
        <v>BP</v>
      </c>
      <c r="F8" t="str">
        <v>171_</v>
      </c>
      <c r="G8" t="str">
        <v>023_</v>
      </c>
      <c r="H8" t="str">
        <v>132_</v>
      </c>
      <c r="I8" t="str">
        <v>025_</v>
      </c>
      <c r="J8" t="str">
        <v>026_</v>
      </c>
      <c r="K8" t="str">
        <v>06_</v>
      </c>
      <c r="N8" t="str">
        <f ca="1"/>
        <v>Q2603</v>
      </c>
    </row>
    <row r="9" spans="1:14" x14ac:dyDescent="0.35">
      <c r="C9" t="e">
        <v>#N/A</v>
      </c>
      <c r="D9" t="str">
        <v>Vốn góp</v>
      </c>
      <c r="F9" t="str">
        <v>157_</v>
      </c>
      <c r="G9" t="str">
        <v>024_</v>
      </c>
      <c r="H9" t="str">
        <v>133_</v>
      </c>
      <c r="I9" t="str">
        <v>026_</v>
      </c>
      <c r="J9" t="str">
        <v>027_</v>
      </c>
      <c r="K9" t="str">
        <v>07_</v>
      </c>
      <c r="N9" t="str">
        <f ca="1"/>
        <v>Q2604</v>
      </c>
    </row>
    <row r="10" spans="1:14" x14ac:dyDescent="0.35">
      <c r="C10" t="e">
        <v>#N/A</v>
      </c>
      <c r="F10" t="str">
        <v>147_</v>
      </c>
      <c r="G10" t="str">
        <v>025_</v>
      </c>
      <c r="H10" t="str">
        <v>134_</v>
      </c>
      <c r="I10" t="str">
        <v>031_</v>
      </c>
      <c r="J10" t="str">
        <v>028_</v>
      </c>
      <c r="K10" t="str">
        <v>08_</v>
      </c>
    </row>
    <row r="11" spans="1:14" x14ac:dyDescent="0.35">
      <c r="C11" t="e">
        <v>#N/A</v>
      </c>
      <c r="F11" t="str">
        <v>133_</v>
      </c>
      <c r="G11" t="str">
        <v>026_</v>
      </c>
      <c r="H11" t="str">
        <v>135_</v>
      </c>
      <c r="I11" t="str">
        <v>032_</v>
      </c>
      <c r="J11" t="str">
        <v>031_</v>
      </c>
      <c r="K11" t="str">
        <v>09_</v>
      </c>
    </row>
    <row r="12" spans="1:14" x14ac:dyDescent="0.35">
      <c r="C12" t="e">
        <v>#N/A</v>
      </c>
      <c r="F12" t="str">
        <v>200_</v>
      </c>
      <c r="G12" t="str">
        <v>031_</v>
      </c>
      <c r="H12" t="str">
        <v>136_</v>
      </c>
      <c r="I12" t="str">
        <v>051_</v>
      </c>
      <c r="J12" t="str">
        <v>031x</v>
      </c>
      <c r="K12" t="str">
        <v>10_</v>
      </c>
    </row>
    <row r="13" spans="1:14" x14ac:dyDescent="0.35">
      <c r="C13" t="e">
        <v>#N/A</v>
      </c>
      <c r="F13" t="str">
        <v>228_</v>
      </c>
      <c r="G13" t="str">
        <v>032_</v>
      </c>
      <c r="H13" t="str">
        <v>137_</v>
      </c>
      <c r="I13" t="str">
        <v>052_</v>
      </c>
      <c r="J13" t="str">
        <v>032_</v>
      </c>
      <c r="K13" t="str">
        <v>11_</v>
      </c>
    </row>
    <row r="14" spans="1:14" x14ac:dyDescent="0.35">
      <c r="F14" t="str">
        <v>265_</v>
      </c>
      <c r="G14" t="str">
        <v>051_</v>
      </c>
      <c r="H14" t="str">
        <v>139_</v>
      </c>
      <c r="I14" t="str">
        <v>062_</v>
      </c>
      <c r="J14" t="str">
        <v>032x</v>
      </c>
      <c r="K14" t="str">
        <v>12_</v>
      </c>
    </row>
    <row r="15" spans="1:14" x14ac:dyDescent="0.35">
      <c r="F15" t="str">
        <v>288_</v>
      </c>
      <c r="G15" t="str">
        <v>052_</v>
      </c>
      <c r="H15" t="str">
        <v>141_</v>
      </c>
      <c r="J15" t="str">
        <v>033_</v>
      </c>
      <c r="K15" t="str">
        <v>13_</v>
      </c>
    </row>
    <row r="16" spans="1:14" x14ac:dyDescent="0.35">
      <c r="F16" t="str">
        <v>229_</v>
      </c>
      <c r="G16" t="str">
        <v>062_</v>
      </c>
      <c r="H16" t="str">
        <v>149_</v>
      </c>
      <c r="J16" t="str">
        <v>033x</v>
      </c>
      <c r="K16" t="str">
        <v>14_</v>
      </c>
    </row>
    <row r="17" spans="6:11" x14ac:dyDescent="0.35">
      <c r="F17" t="str">
        <v>252_</v>
      </c>
      <c r="G17" t="str">
        <v>111_</v>
      </c>
      <c r="H17" t="str">
        <v>151_</v>
      </c>
      <c r="J17" t="str">
        <v>034_</v>
      </c>
      <c r="K17" t="str">
        <v>15_</v>
      </c>
    </row>
    <row r="18" spans="6:11" x14ac:dyDescent="0.35">
      <c r="F18" t="str">
        <v>218_</v>
      </c>
      <c r="G18" t="str">
        <v>112_</v>
      </c>
      <c r="H18" t="str">
        <v>152_</v>
      </c>
      <c r="J18" t="str">
        <v>034x</v>
      </c>
      <c r="K18" t="str">
        <v>16_</v>
      </c>
    </row>
    <row r="19" spans="6:11" x14ac:dyDescent="0.35">
      <c r="F19" t="str">
        <v>289_</v>
      </c>
      <c r="G19" t="str">
        <v>121_</v>
      </c>
      <c r="H19" t="str">
        <v>153_</v>
      </c>
      <c r="J19" t="str">
        <v>041_</v>
      </c>
      <c r="K19" t="str">
        <v>17_</v>
      </c>
    </row>
    <row r="20" spans="6:11" x14ac:dyDescent="0.35">
      <c r="F20" t="str">
        <v>300_</v>
      </c>
      <c r="G20" t="str">
        <v>122_</v>
      </c>
      <c r="H20" t="str">
        <v>154_</v>
      </c>
      <c r="J20" t="str">
        <v>041x</v>
      </c>
      <c r="K20" t="str">
        <v>20_</v>
      </c>
    </row>
    <row r="21" spans="6:11" x14ac:dyDescent="0.35">
      <c r="F21" t="str">
        <v>311_</v>
      </c>
      <c r="G21" t="str">
        <v>123_</v>
      </c>
      <c r="H21" t="str">
        <v>155_</v>
      </c>
      <c r="J21" t="str">
        <v>042_</v>
      </c>
      <c r="K21" t="str">
        <v>21_</v>
      </c>
    </row>
    <row r="22" spans="6:11" x14ac:dyDescent="0.35">
      <c r="F22" t="str">
        <v>353_</v>
      </c>
      <c r="G22" t="str">
        <v>131_</v>
      </c>
      <c r="H22" t="str">
        <v>211_</v>
      </c>
      <c r="J22" t="str">
        <v>042x</v>
      </c>
      <c r="K22" t="str">
        <v>22_</v>
      </c>
    </row>
    <row r="23" spans="6:11" x14ac:dyDescent="0.35">
      <c r="F23" t="str">
        <v>364_</v>
      </c>
      <c r="G23" t="str">
        <v>132_</v>
      </c>
      <c r="H23" t="str">
        <v>212_</v>
      </c>
      <c r="J23" t="str">
        <v>043_</v>
      </c>
      <c r="K23" t="str">
        <v>23_</v>
      </c>
    </row>
    <row r="24" spans="6:11" x14ac:dyDescent="0.35">
      <c r="F24" t="str">
        <v>350_</v>
      </c>
      <c r="G24" t="str">
        <v>133_</v>
      </c>
      <c r="H24" t="str">
        <v>213_</v>
      </c>
      <c r="J24" t="str">
        <v>044_</v>
      </c>
      <c r="K24" t="str">
        <v>24_</v>
      </c>
    </row>
    <row r="25" spans="6:11" x14ac:dyDescent="0.35">
      <c r="F25" t="str">
        <v>351_</v>
      </c>
      <c r="G25" t="str">
        <v>134_</v>
      </c>
      <c r="H25" t="str">
        <v>214_</v>
      </c>
      <c r="J25" t="str">
        <v>045_</v>
      </c>
      <c r="K25" t="str">
        <v>25_</v>
      </c>
    </row>
    <row r="26" spans="6:11" x14ac:dyDescent="0.35">
      <c r="F26" t="str">
        <v>347_</v>
      </c>
      <c r="G26" t="str">
        <v>135_</v>
      </c>
      <c r="H26" t="str">
        <v>215_</v>
      </c>
      <c r="J26" t="str">
        <v>046_</v>
      </c>
      <c r="K26" t="str">
        <v>26_</v>
      </c>
    </row>
    <row r="27" spans="6:11" x14ac:dyDescent="0.35">
      <c r="F27" t="str">
        <v>338_</v>
      </c>
      <c r="G27" t="str">
        <v>136_</v>
      </c>
      <c r="H27" t="str">
        <v>216_</v>
      </c>
      <c r="J27" t="str">
        <v>050_</v>
      </c>
      <c r="K27" t="str">
        <v>27_</v>
      </c>
    </row>
    <row r="28" spans="6:11" x14ac:dyDescent="0.35">
      <c r="F28" t="str">
        <v>386_</v>
      </c>
      <c r="G28" t="str">
        <v>137_</v>
      </c>
      <c r="H28" t="str">
        <v>219_</v>
      </c>
      <c r="J28" t="str">
        <v>061_</v>
      </c>
      <c r="K28" t="str">
        <v>30_</v>
      </c>
    </row>
    <row r="29" spans="6:11" x14ac:dyDescent="0.35">
      <c r="F29" t="str">
        <v>409_</v>
      </c>
      <c r="G29" t="str">
        <v>139_</v>
      </c>
      <c r="H29" t="str">
        <v>222_</v>
      </c>
      <c r="J29" t="str">
        <v>062_</v>
      </c>
      <c r="K29" t="str">
        <v>31_</v>
      </c>
    </row>
    <row r="30" spans="6:11" x14ac:dyDescent="0.35">
      <c r="F30" t="str">
        <v>331_</v>
      </c>
      <c r="G30" t="str">
        <v>141_</v>
      </c>
      <c r="H30" t="str">
        <v>223_</v>
      </c>
      <c r="J30" t="str">
        <v>063_</v>
      </c>
      <c r="K30" t="str">
        <v>32_</v>
      </c>
    </row>
    <row r="31" spans="6:11" x14ac:dyDescent="0.35">
      <c r="F31" t="str">
        <v>359_</v>
      </c>
      <c r="G31" t="str">
        <v>149_</v>
      </c>
      <c r="H31" t="str">
        <v>225_</v>
      </c>
      <c r="J31" t="str">
        <v>064_</v>
      </c>
      <c r="K31" t="str">
        <v>33_</v>
      </c>
    </row>
    <row r="32" spans="6:11" x14ac:dyDescent="0.35">
      <c r="F32" t="str">
        <v>313_</v>
      </c>
      <c r="G32" t="str">
        <v>151_</v>
      </c>
      <c r="H32" t="str">
        <v>226_</v>
      </c>
      <c r="J32" t="str">
        <v>065_</v>
      </c>
      <c r="K32" t="str">
        <v>34_</v>
      </c>
    </row>
    <row r="33" spans="6:11" x14ac:dyDescent="0.35">
      <c r="F33" t="str">
        <v>394_</v>
      </c>
      <c r="G33" t="str">
        <v>152_</v>
      </c>
      <c r="H33" t="str">
        <v>228_</v>
      </c>
      <c r="J33" t="str">
        <v>071_</v>
      </c>
      <c r="K33" t="str">
        <v>35_</v>
      </c>
    </row>
    <row r="34" spans="6:11" x14ac:dyDescent="0.35">
      <c r="F34" t="str">
        <v>334_</v>
      </c>
      <c r="G34" t="str">
        <v>153_</v>
      </c>
      <c r="H34" t="str">
        <v>229_</v>
      </c>
      <c r="J34" t="str">
        <v>072_</v>
      </c>
      <c r="K34" t="str">
        <v>36_</v>
      </c>
    </row>
    <row r="35" spans="6:11" x14ac:dyDescent="0.35">
      <c r="F35" t="str">
        <v>385_</v>
      </c>
      <c r="G35" t="str">
        <v>154_</v>
      </c>
      <c r="H35" t="str">
        <v>231_</v>
      </c>
      <c r="J35" t="str">
        <v>081_</v>
      </c>
      <c r="K35" t="str">
        <v>40_</v>
      </c>
    </row>
    <row r="36" spans="6:11" x14ac:dyDescent="0.35">
      <c r="F36" t="str">
        <v>388_</v>
      </c>
      <c r="G36" t="str">
        <v>155_</v>
      </c>
      <c r="H36" t="str">
        <v>232_</v>
      </c>
      <c r="J36" t="str">
        <v>082_</v>
      </c>
      <c r="K36" t="str">
        <v>50_</v>
      </c>
    </row>
    <row r="37" spans="6:11" x14ac:dyDescent="0.35">
      <c r="F37" t="str">
        <v>342_</v>
      </c>
      <c r="G37" t="str">
        <v>211_</v>
      </c>
      <c r="H37" t="str">
        <v>241_</v>
      </c>
      <c r="J37" t="str">
        <v>091_</v>
      </c>
      <c r="K37" t="str">
        <v>60_</v>
      </c>
    </row>
    <row r="38" spans="6:11" x14ac:dyDescent="0.35">
      <c r="F38" t="str">
        <v>332_</v>
      </c>
      <c r="G38" t="str">
        <v>212_</v>
      </c>
      <c r="H38" t="str">
        <v>242_</v>
      </c>
      <c r="J38" t="str">
        <v>091x</v>
      </c>
      <c r="K38" t="str">
        <v>61_</v>
      </c>
    </row>
    <row r="39" spans="6:11" x14ac:dyDescent="0.35">
      <c r="F39" t="str">
        <v>322_</v>
      </c>
      <c r="G39" t="str">
        <v>213_</v>
      </c>
      <c r="H39" t="str">
        <v>251_</v>
      </c>
      <c r="J39" t="str">
        <v>092_</v>
      </c>
      <c r="K39" t="str">
        <v>70_</v>
      </c>
    </row>
    <row r="40" spans="6:11" x14ac:dyDescent="0.35">
      <c r="F40" t="str">
        <v>314_</v>
      </c>
      <c r="G40" t="str">
        <v>214_</v>
      </c>
      <c r="H40" t="str">
        <v>252_</v>
      </c>
      <c r="J40" t="str">
        <v>101_</v>
      </c>
      <c r="K40" t="str">
        <v/>
      </c>
    </row>
    <row r="41" spans="6:11" x14ac:dyDescent="0.35">
      <c r="F41" t="str">
        <v>329_</v>
      </c>
      <c r="G41" t="str">
        <v>215_</v>
      </c>
      <c r="H41" t="str">
        <v>253_</v>
      </c>
      <c r="J41" t="str">
        <v>101x</v>
      </c>
      <c r="K41" t="str">
        <v>01_</v>
      </c>
    </row>
    <row r="42" spans="6:11" x14ac:dyDescent="0.35">
      <c r="F42" t="str">
        <v>341_</v>
      </c>
      <c r="G42" t="str">
        <v>216_</v>
      </c>
      <c r="H42" t="str">
        <v>254_</v>
      </c>
      <c r="J42" t="str">
        <v>102_</v>
      </c>
      <c r="K42" t="str">
        <v>02_</v>
      </c>
    </row>
    <row r="43" spans="6:11" x14ac:dyDescent="0.35">
      <c r="F43" t="str">
        <v>339_</v>
      </c>
      <c r="G43" t="str">
        <v>219_</v>
      </c>
      <c r="H43" t="str">
        <v>255_</v>
      </c>
      <c r="J43" t="str">
        <v>111_</v>
      </c>
      <c r="K43" t="str">
        <v>03_</v>
      </c>
    </row>
    <row r="44" spans="6:11" x14ac:dyDescent="0.35">
      <c r="F44" t="str">
        <v>349_</v>
      </c>
      <c r="G44" t="str">
        <v>222_</v>
      </c>
      <c r="H44" t="str">
        <v>261_</v>
      </c>
      <c r="J44" t="str">
        <v>112_</v>
      </c>
      <c r="K44" t="str">
        <v>04_</v>
      </c>
    </row>
    <row r="45" spans="6:11" x14ac:dyDescent="0.35">
      <c r="F45" t="str">
        <v>411_</v>
      </c>
      <c r="G45" t="str">
        <v>223_</v>
      </c>
      <c r="H45" t="str">
        <v>262_</v>
      </c>
      <c r="J45" t="str">
        <v>121_</v>
      </c>
      <c r="K45" t="str">
        <v>05_</v>
      </c>
    </row>
    <row r="46" spans="6:11" x14ac:dyDescent="0.35">
      <c r="F46" t="str">
        <v>362_</v>
      </c>
      <c r="G46" t="str">
        <v>225_</v>
      </c>
      <c r="H46" t="str">
        <v>263_</v>
      </c>
      <c r="J46" t="str">
        <v>122_</v>
      </c>
      <c r="K46" t="str">
        <v>06_</v>
      </c>
    </row>
    <row r="47" spans="6:11" x14ac:dyDescent="0.35">
      <c r="F47" t="str">
        <v>318_</v>
      </c>
      <c r="G47" t="str">
        <v>226_</v>
      </c>
      <c r="H47" t="str">
        <v>268_</v>
      </c>
      <c r="J47" t="str">
        <v>131_</v>
      </c>
      <c r="K47" t="str">
        <v>07_</v>
      </c>
    </row>
    <row r="48" spans="6:11" x14ac:dyDescent="0.35">
      <c r="F48" t="str">
        <v>370_</v>
      </c>
      <c r="G48" t="str">
        <v>228_</v>
      </c>
      <c r="H48" t="str">
        <v>269_</v>
      </c>
      <c r="J48" t="str">
        <v>132_</v>
      </c>
    </row>
    <row r="49" spans="6:10" x14ac:dyDescent="0.35">
      <c r="F49" t="str">
        <v>357_</v>
      </c>
      <c r="G49" t="str">
        <v>229_</v>
      </c>
      <c r="H49" t="str">
        <v>311_</v>
      </c>
      <c r="J49" t="str">
        <v>141_</v>
      </c>
    </row>
    <row r="50" spans="6:10" x14ac:dyDescent="0.35">
      <c r="F50" t="str">
        <v>358_</v>
      </c>
      <c r="G50" t="str">
        <v>231_</v>
      </c>
      <c r="H50" t="str">
        <v>312_</v>
      </c>
      <c r="J50" t="str">
        <v>151_</v>
      </c>
    </row>
    <row r="51" spans="6:10" x14ac:dyDescent="0.35">
      <c r="F51" t="str">
        <v>407_</v>
      </c>
      <c r="G51" t="str">
        <v>232_</v>
      </c>
      <c r="H51" t="str">
        <v>313_</v>
      </c>
      <c r="J51" t="str">
        <v>152_</v>
      </c>
    </row>
    <row r="52" spans="6:10" x14ac:dyDescent="0.35">
      <c r="F52" t="str">
        <v>408_</v>
      </c>
      <c r="G52" t="str">
        <v>241_</v>
      </c>
      <c r="H52" t="str">
        <v>314_</v>
      </c>
      <c r="J52" t="str">
        <v>161_</v>
      </c>
    </row>
    <row r="53" spans="6:10" x14ac:dyDescent="0.35">
      <c r="F53" t="str">
        <v>174_</v>
      </c>
      <c r="G53" t="str">
        <v>242_</v>
      </c>
      <c r="H53" t="str">
        <v>315_</v>
      </c>
      <c r="J53" t="str">
        <v>161x</v>
      </c>
    </row>
    <row r="54" spans="6:10" x14ac:dyDescent="0.35">
      <c r="F54" t="str">
        <v>416_</v>
      </c>
      <c r="G54" t="str">
        <v>251_</v>
      </c>
      <c r="H54" t="str">
        <v>316_</v>
      </c>
      <c r="J54" t="str">
        <v>162_</v>
      </c>
    </row>
    <row r="55" spans="6:10" x14ac:dyDescent="0.35">
      <c r="F55" t="str">
        <v>419_</v>
      </c>
      <c r="G55" t="str">
        <v>252_</v>
      </c>
      <c r="H55" t="str">
        <v>317_</v>
      </c>
      <c r="J55" t="str">
        <v>162x</v>
      </c>
    </row>
    <row r="56" spans="6:10" x14ac:dyDescent="0.35">
      <c r="F56" t="str">
        <v>420_</v>
      </c>
      <c r="G56" t="str">
        <v>253_</v>
      </c>
      <c r="H56" t="str">
        <v>318_</v>
      </c>
      <c r="J56" t="str">
        <v>163_</v>
      </c>
    </row>
    <row r="57" spans="6:10" x14ac:dyDescent="0.35">
      <c r="F57" t="str">
        <v>315_</v>
      </c>
      <c r="G57" t="str">
        <v>254_</v>
      </c>
      <c r="H57" t="str">
        <v>319_</v>
      </c>
      <c r="J57" t="str">
        <v>163x</v>
      </c>
    </row>
    <row r="58" spans="6:10" x14ac:dyDescent="0.35">
      <c r="F58" t="str">
        <v>337_</v>
      </c>
      <c r="G58" t="str">
        <v>255_</v>
      </c>
      <c r="H58" t="str">
        <v>320_</v>
      </c>
      <c r="J58" t="str">
        <v>164_</v>
      </c>
    </row>
    <row r="59" spans="6:10" x14ac:dyDescent="0.35">
      <c r="F59" t="str">
        <v>402_</v>
      </c>
      <c r="G59" t="str">
        <v>261_</v>
      </c>
      <c r="H59" t="str">
        <v>321_</v>
      </c>
      <c r="J59" t="str">
        <v>164x</v>
      </c>
    </row>
    <row r="60" spans="6:10" x14ac:dyDescent="0.35">
      <c r="F60" t="str">
        <v>323_</v>
      </c>
      <c r="G60" t="str">
        <v>262_</v>
      </c>
      <c r="H60" t="str">
        <v>322_</v>
      </c>
      <c r="J60" t="str">
        <v>170_</v>
      </c>
    </row>
    <row r="61" spans="6:10" x14ac:dyDescent="0.35">
      <c r="F61" t="str">
        <v>414_</v>
      </c>
      <c r="G61" t="str">
        <v>263_</v>
      </c>
      <c r="H61" t="str">
        <v>323_</v>
      </c>
      <c r="J61" t="str">
        <v>181_</v>
      </c>
    </row>
    <row r="62" spans="6:10" x14ac:dyDescent="0.35">
      <c r="F62" t="str">
        <v>415_</v>
      </c>
      <c r="G62" t="str">
        <v>268_</v>
      </c>
      <c r="H62" t="str">
        <v>324_</v>
      </c>
      <c r="J62" t="str">
        <v>182_</v>
      </c>
    </row>
    <row r="63" spans="6:10" x14ac:dyDescent="0.35">
      <c r="F63" t="str">
        <v>361_</v>
      </c>
      <c r="G63" t="str">
        <v>269_</v>
      </c>
      <c r="H63" t="str">
        <v>331_</v>
      </c>
      <c r="J63" t="str">
        <v>191_</v>
      </c>
    </row>
    <row r="64" spans="6:10" x14ac:dyDescent="0.35">
      <c r="F64" t="str">
        <v>320_</v>
      </c>
      <c r="G64" t="str">
        <v>311_</v>
      </c>
      <c r="H64" t="str">
        <v>332_</v>
      </c>
      <c r="J64" t="str">
        <v>191x</v>
      </c>
    </row>
    <row r="65" spans="6:10" x14ac:dyDescent="0.35">
      <c r="F65" t="str">
        <v>310_</v>
      </c>
      <c r="G65" t="str">
        <v>312_</v>
      </c>
      <c r="H65" t="str">
        <v>333_</v>
      </c>
      <c r="J65" t="str">
        <v>192_</v>
      </c>
    </row>
    <row r="66" spans="6:10" x14ac:dyDescent="0.35">
      <c r="F66" t="str">
        <v>352_</v>
      </c>
      <c r="G66" t="str">
        <v>313_</v>
      </c>
      <c r="H66" t="str">
        <v>334_</v>
      </c>
      <c r="J66" t="str">
        <v>192x</v>
      </c>
    </row>
    <row r="67" spans="6:10" x14ac:dyDescent="0.35">
      <c r="F67" t="str">
        <v>325_</v>
      </c>
      <c r="G67" t="str">
        <v>314_</v>
      </c>
      <c r="H67" t="str">
        <v>335_</v>
      </c>
      <c r="J67" t="str">
        <v>193_</v>
      </c>
    </row>
    <row r="68" spans="6:10" x14ac:dyDescent="0.35">
      <c r="F68" t="str">
        <v>321_</v>
      </c>
      <c r="G68" t="str">
        <v>315_</v>
      </c>
      <c r="H68" t="str">
        <v>336_</v>
      </c>
      <c r="J68" t="str">
        <v>194_</v>
      </c>
    </row>
    <row r="69" spans="6:10" x14ac:dyDescent="0.35">
      <c r="F69" t="str">
        <v>366_</v>
      </c>
      <c r="G69" t="str">
        <v>316_</v>
      </c>
      <c r="H69" t="str">
        <v>337_</v>
      </c>
      <c r="J69" t="str">
        <v>195_</v>
      </c>
    </row>
    <row r="70" spans="6:10" x14ac:dyDescent="0.35">
      <c r="F70" t="str">
        <v>384_</v>
      </c>
      <c r="G70" t="str">
        <v>317_</v>
      </c>
      <c r="H70" t="str">
        <v>338_</v>
      </c>
      <c r="J70" t="str">
        <v>201_</v>
      </c>
    </row>
    <row r="71" spans="6:10" x14ac:dyDescent="0.35">
      <c r="F71" t="str">
        <v>345_</v>
      </c>
      <c r="G71" t="str">
        <v>318_</v>
      </c>
      <c r="H71" t="str">
        <v>339_</v>
      </c>
      <c r="J71" t="str">
        <v>202_</v>
      </c>
    </row>
    <row r="72" spans="6:10" x14ac:dyDescent="0.35">
      <c r="F72" t="str">
        <v>403_</v>
      </c>
      <c r="G72" t="str">
        <v>319_</v>
      </c>
      <c r="H72" t="str">
        <v>340_</v>
      </c>
      <c r="J72" t="str">
        <v>211_</v>
      </c>
    </row>
    <row r="73" spans="6:10" x14ac:dyDescent="0.35">
      <c r="F73" t="str">
        <v>379_</v>
      </c>
      <c r="G73" t="str">
        <v>320_</v>
      </c>
      <c r="H73" t="str">
        <v>341_</v>
      </c>
      <c r="J73" t="str">
        <v>212_</v>
      </c>
    </row>
    <row r="74" spans="6:10" x14ac:dyDescent="0.35">
      <c r="F74" t="str">
        <v>363_</v>
      </c>
      <c r="G74" t="str">
        <v>321_</v>
      </c>
      <c r="H74" t="str">
        <v>342_</v>
      </c>
      <c r="J74" t="str">
        <v>241_</v>
      </c>
    </row>
    <row r="75" spans="6:10" x14ac:dyDescent="0.35">
      <c r="F75" t="str">
        <v>343_</v>
      </c>
      <c r="G75" t="str">
        <v>322_</v>
      </c>
      <c r="H75" t="str">
        <v>343_</v>
      </c>
      <c r="J75" t="str">
        <v>242_</v>
      </c>
    </row>
    <row r="76" spans="6:10" x14ac:dyDescent="0.35">
      <c r="F76" t="str">
        <v>367_</v>
      </c>
      <c r="G76" t="str">
        <v>323_</v>
      </c>
      <c r="H76" t="str">
        <v>412_</v>
      </c>
      <c r="J76" t="str">
        <v>250_</v>
      </c>
    </row>
    <row r="77" spans="6:10" x14ac:dyDescent="0.35">
      <c r="F77" t="str">
        <v>336_</v>
      </c>
      <c r="G77" t="str">
        <v>324_</v>
      </c>
      <c r="H77" t="str">
        <v>413_</v>
      </c>
      <c r="J77" t="str">
        <v>250x</v>
      </c>
    </row>
    <row r="78" spans="6:10" x14ac:dyDescent="0.35">
      <c r="F78" t="str">
        <v>360_</v>
      </c>
      <c r="G78" t="str">
        <v>331_</v>
      </c>
      <c r="H78" t="str">
        <v>414_</v>
      </c>
      <c r="J78" t="str">
        <v>251_</v>
      </c>
    </row>
    <row r="79" spans="6:10" x14ac:dyDescent="0.35">
      <c r="F79" t="str">
        <v>326_</v>
      </c>
      <c r="G79" t="str">
        <v>332_</v>
      </c>
      <c r="H79" t="str">
        <v>415_</v>
      </c>
      <c r="J79" t="str">
        <v>252_</v>
      </c>
    </row>
    <row r="80" spans="6:10" x14ac:dyDescent="0.35">
      <c r="F80" t="str">
        <v>324_</v>
      </c>
      <c r="G80" t="str">
        <v>333_</v>
      </c>
      <c r="H80" t="str">
        <v>416_</v>
      </c>
      <c r="J80" t="str">
        <v>311_</v>
      </c>
    </row>
    <row r="81" spans="6:10" x14ac:dyDescent="0.35">
      <c r="F81" t="str">
        <v>356_</v>
      </c>
      <c r="G81" t="str">
        <v>334_</v>
      </c>
      <c r="H81" t="str">
        <v>417_</v>
      </c>
      <c r="J81" t="str">
        <v>311x</v>
      </c>
    </row>
    <row r="82" spans="6:10" x14ac:dyDescent="0.35">
      <c r="F82" t="str">
        <v>316_</v>
      </c>
      <c r="G82" t="str">
        <v>335_</v>
      </c>
      <c r="H82" t="str">
        <v>418_</v>
      </c>
      <c r="J82" t="str">
        <v>312_</v>
      </c>
    </row>
    <row r="83" spans="6:10" x14ac:dyDescent="0.35">
      <c r="F83" t="str">
        <v>382_</v>
      </c>
      <c r="G83" t="str">
        <v>336_</v>
      </c>
      <c r="H83" t="str">
        <v>419_</v>
      </c>
      <c r="J83" t="str">
        <v>320_</v>
      </c>
    </row>
    <row r="84" spans="6:10" x14ac:dyDescent="0.35">
      <c r="F84" t="str">
        <v>346_</v>
      </c>
      <c r="G84" t="str">
        <v>337_</v>
      </c>
      <c r="H84" t="str">
        <v>41a_</v>
      </c>
      <c r="J84" t="str">
        <v>320x</v>
      </c>
    </row>
    <row r="85" spans="6:10" x14ac:dyDescent="0.35">
      <c r="F85" t="str">
        <v>330_</v>
      </c>
      <c r="G85" t="str">
        <v>338_</v>
      </c>
      <c r="H85" t="str">
        <v>41b_</v>
      </c>
      <c r="J85" t="str">
        <v>331_</v>
      </c>
    </row>
    <row r="86" spans="6:10" x14ac:dyDescent="0.35">
      <c r="F86" t="str">
        <v>372_</v>
      </c>
      <c r="G86" t="str">
        <v>339_</v>
      </c>
      <c r="H86" t="str">
        <v>420_</v>
      </c>
      <c r="J86" t="str">
        <v>332_</v>
      </c>
    </row>
    <row r="87" spans="6:10" x14ac:dyDescent="0.35">
      <c r="F87" t="str">
        <v>333_</v>
      </c>
      <c r="G87" t="str">
        <v>340_</v>
      </c>
      <c r="H87" t="str">
        <v>422_</v>
      </c>
      <c r="J87" t="str">
        <v>341_</v>
      </c>
    </row>
    <row r="88" spans="6:10" x14ac:dyDescent="0.35">
      <c r="F88" t="str">
        <v>383_</v>
      </c>
      <c r="G88" t="str">
        <v>341_</v>
      </c>
      <c r="H88" t="str">
        <v>429_</v>
      </c>
      <c r="J88" t="str">
        <v>342_</v>
      </c>
    </row>
    <row r="89" spans="6:10" x14ac:dyDescent="0.35">
      <c r="F89" t="str">
        <v>344_</v>
      </c>
      <c r="G89" t="str">
        <v>342_</v>
      </c>
      <c r="H89" t="str">
        <v>42a_</v>
      </c>
      <c r="J89" t="str">
        <v>351_</v>
      </c>
    </row>
    <row r="90" spans="6:10" x14ac:dyDescent="0.35">
      <c r="F90" t="str">
        <v>317_</v>
      </c>
      <c r="G90" t="str">
        <v>343_</v>
      </c>
      <c r="H90" t="str">
        <v>42b_</v>
      </c>
      <c r="J90" t="str">
        <v>352_</v>
      </c>
    </row>
    <row r="91" spans="6:10" x14ac:dyDescent="0.35">
      <c r="F91" t="str">
        <v>373_</v>
      </c>
      <c r="G91" t="str">
        <v>412_</v>
      </c>
      <c r="H91" t="str">
        <v>431_</v>
      </c>
      <c r="J91" t="str">
        <v>361_</v>
      </c>
    </row>
    <row r="92" spans="6:10" x14ac:dyDescent="0.35">
      <c r="F92" t="str">
        <v>395_</v>
      </c>
      <c r="G92" t="str">
        <v>413_</v>
      </c>
      <c r="H92" t="str">
        <v>432_</v>
      </c>
      <c r="J92" t="str">
        <v>362_</v>
      </c>
    </row>
    <row r="93" spans="6:10" x14ac:dyDescent="0.35">
      <c r="F93" t="str">
        <v>417_</v>
      </c>
      <c r="G93" t="str">
        <v>414_</v>
      </c>
      <c r="J93" t="str">
        <v>370_</v>
      </c>
    </row>
    <row r="94" spans="6:10" x14ac:dyDescent="0.35">
      <c r="F94" t="str">
        <v>328_</v>
      </c>
      <c r="G94" t="str">
        <v>415_</v>
      </c>
      <c r="J94" t="str">
        <v>381_</v>
      </c>
    </row>
    <row r="95" spans="6:10" x14ac:dyDescent="0.35">
      <c r="F95" t="str">
        <v>396_</v>
      </c>
      <c r="G95" t="str">
        <v>416_</v>
      </c>
      <c r="J95" t="str">
        <v>382_</v>
      </c>
    </row>
    <row r="96" spans="6:10" x14ac:dyDescent="0.35">
      <c r="F96" t="str">
        <v>397_</v>
      </c>
      <c r="G96" t="str">
        <v>417_</v>
      </c>
      <c r="J96" t="str">
        <v>383_</v>
      </c>
    </row>
    <row r="97" spans="6:10" x14ac:dyDescent="0.35">
      <c r="F97" t="str">
        <v>398_</v>
      </c>
      <c r="G97" t="str">
        <v>418_</v>
      </c>
      <c r="J97" t="str">
        <v>384_</v>
      </c>
    </row>
    <row r="98" spans="6:10" x14ac:dyDescent="0.35">
      <c r="F98" t="str">
        <v>399_</v>
      </c>
      <c r="G98" t="str">
        <v>419_</v>
      </c>
    </row>
    <row r="99" spans="6:10" x14ac:dyDescent="0.35">
      <c r="F99" t="str">
        <v>400_</v>
      </c>
      <c r="G99" t="str">
        <v>41a_</v>
      </c>
    </row>
    <row r="100" spans="6:10" x14ac:dyDescent="0.35">
      <c r="F100" t="str">
        <v>418_</v>
      </c>
      <c r="G100" t="str">
        <v>41b_</v>
      </c>
    </row>
    <row r="101" spans="6:10" x14ac:dyDescent="0.35">
      <c r="F101" t="str">
        <v>401_</v>
      </c>
      <c r="G101" t="str">
        <v>420_</v>
      </c>
    </row>
    <row r="102" spans="6:10" x14ac:dyDescent="0.35">
      <c r="F102" t="str">
        <v>139_</v>
      </c>
      <c r="G102" t="str">
        <v>422_</v>
      </c>
    </row>
    <row r="103" spans="6:10" x14ac:dyDescent="0.35">
      <c r="F103" t="str">
        <v>312_</v>
      </c>
      <c r="G103" t="str">
        <v>429_</v>
      </c>
    </row>
    <row r="104" spans="6:10" x14ac:dyDescent="0.35">
      <c r="F104" t="str">
        <v>319_</v>
      </c>
      <c r="G104" t="str">
        <v>42a_</v>
      </c>
    </row>
    <row r="105" spans="6:10" x14ac:dyDescent="0.35">
      <c r="F105" t="str">
        <v>327_</v>
      </c>
      <c r="G105" t="str">
        <v>42b_</v>
      </c>
    </row>
    <row r="106" spans="6:10" x14ac:dyDescent="0.35">
      <c r="F106" t="str">
        <v>335_</v>
      </c>
      <c r="G106" t="str">
        <v>431_</v>
      </c>
    </row>
    <row r="107" spans="6:10" x14ac:dyDescent="0.35">
      <c r="F107" t="str">
        <v>348_</v>
      </c>
      <c r="G107" t="str">
        <v>432_</v>
      </c>
    </row>
    <row r="108" spans="6:10" x14ac:dyDescent="0.35">
      <c r="F108" t="str">
        <v>389_</v>
      </c>
    </row>
    <row r="109" spans="6:10" x14ac:dyDescent="0.35">
      <c r="F109" t="str">
        <v>390_</v>
      </c>
    </row>
    <row r="110" spans="6:10" x14ac:dyDescent="0.35">
      <c r="F110" t="str">
        <v>391_</v>
      </c>
    </row>
    <row r="111" spans="6:10" x14ac:dyDescent="0.35">
      <c r="F111" t="str">
        <v>392_</v>
      </c>
    </row>
    <row r="112" spans="6:10" x14ac:dyDescent="0.35">
      <c r="F112" t="str">
        <v>393_</v>
      </c>
    </row>
    <row r="113" spans="6:6" x14ac:dyDescent="0.35">
      <c r="F113" t="str">
        <v>410_</v>
      </c>
    </row>
    <row r="114" spans="6:6" x14ac:dyDescent="0.35">
      <c r="F114" t="str">
        <v>412_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813C-E88B-40E0-A729-6B62A7903A30}">
  <sheetPr>
    <tabColor rgb="FFFFF2CC"/>
  </sheetPr>
  <dimension ref="A1:K28"/>
  <sheetViews>
    <sheetView showGridLines="0" tabSelected="1" zoomScale="90" zoomScaleNormal="90" workbookViewId="0">
      <selection sqref="A1:A4"/>
    </sheetView>
  </sheetViews>
  <sheetFormatPr defaultRowHeight="12.9" x14ac:dyDescent="0.35"/>
  <cols>
    <col min="1" max="1" width="27.4140625" style="4" customWidth="1"/>
    <col min="2" max="2" width="7.4140625" customWidth="1"/>
    <col min="3" max="3" width="15.4140625" customWidth="1"/>
    <col min="4" max="4" width="10.4140625" customWidth="1"/>
    <col min="5" max="5" width="12" customWidth="1"/>
    <col min="6" max="6" width="1.58203125" customWidth="1"/>
    <col min="7" max="7" width="10.33203125" hidden="1" customWidth="1"/>
    <col min="8" max="8" width="0" hidden="1" customWidth="1"/>
    <col min="9" max="9" width="8.9140625" hidden="1" customWidth="1"/>
    <col min="10" max="10" width="0" hidden="1" customWidth="1"/>
    <col min="11" max="11" width="9.08203125" customWidth="1"/>
  </cols>
  <sheetData>
    <row r="1" spans="1:11" ht="13.4" customHeight="1" x14ac:dyDescent="0.35">
      <c r="A1" s="27" t="str">
        <f>'✅'!A1</f>
        <v>DNP Holding</v>
      </c>
    </row>
    <row r="2" spans="1:11" ht="13.4" customHeight="1" x14ac:dyDescent="0.35">
      <c r="A2" s="27"/>
    </row>
    <row r="3" spans="1:11" s="2" customFormat="1" ht="13.4" customHeight="1" x14ac:dyDescent="0.35">
      <c r="A3" s="27"/>
      <c r="B3"/>
      <c r="C3" t="s">
        <v>7</v>
      </c>
      <c r="D3"/>
      <c r="E3"/>
      <c r="F3" s="1"/>
      <c r="G3" s="1"/>
      <c r="H3" s="1"/>
      <c r="I3" s="1"/>
      <c r="J3" s="1"/>
      <c r="K3" s="1"/>
    </row>
    <row r="4" spans="1:11" ht="13.4" customHeight="1" x14ac:dyDescent="0.35">
      <c r="A4" s="27"/>
    </row>
    <row r="5" spans="1:11" x14ac:dyDescent="0.35">
      <c r="A5" s="3" t="s">
        <v>8</v>
      </c>
      <c r="C5" t="s">
        <v>7</v>
      </c>
      <c r="D5" t="s">
        <v>9</v>
      </c>
      <c r="E5" t="s">
        <v>10</v>
      </c>
      <c r="F5" t="s">
        <v>11</v>
      </c>
      <c r="G5" t="s">
        <v>10</v>
      </c>
      <c r="I5" t="e">
        <f t="array" ref="I5:I17">_xlfn.LET(_xlpm.a,_xlfn.TEXTJOIN(";",TRUE,Tập_đoàn!$C$6:$C$7),_xlpm.b,Tập_đoàn!$C$6:$C$7,_xlpm.c,ROWS(_xlpm.a),_xlpm.d,ROWS(_xlpm.b),_xlpm.e,_xlpm.c+_xlpm.d,IF(_xlfn.SEQUENCE(_xlpm.e)&lt;=_xlpm.c,INDEX(_xlpm.a,_xlfn.SEQUENCE(_xlpm.c),{1}),INDEX(_xlpm.b,_xlfn.SEQUENCE(_xlpm.e)-_xlpm.c,{1})))</f>
        <v>#VALUE!</v>
      </c>
      <c r="K5" t="s">
        <v>12</v>
      </c>
    </row>
    <row r="6" spans="1:11" x14ac:dyDescent="0.35">
      <c r="C6" s="5" t="s">
        <v>32</v>
      </c>
      <c r="D6" s="5" t="s">
        <v>1608</v>
      </c>
      <c r="E6" t="str">
        <f>_xlfn.XLOOKUP(Tập_đoàn!$D6,Công_ty!$C$6:$C$178,Công_ty!$D$6:$D$178)</f>
        <v>DNP</v>
      </c>
      <c r="G6" t="str">
        <f t="array" ref="G6:G17">_xlfn.XLOOKUP(Tập_đoàn!$D$6:$D$7,Công_ty!$C$6:$C$178,Công_ty!$D$6:$D$178,"-")</f>
        <v>DNP</v>
      </c>
      <c r="I6" t="e">
        <v>#VALUE!</v>
      </c>
      <c r="K6" t="str">
        <f t="array" ref="K6">IFERROR(_xlfn.LET(_xlpm.i,Tập_đoàn!$C$6:$C$7,_xlfn._xlws.FILTER(_xlfn.UNIQUE(_xlpm.i),COUNTIF(_xlpm.i,_xlfn.UNIQUE(_xlpm.i))&gt;1)),"Không có")</f>
        <v>Không có</v>
      </c>
    </row>
    <row r="7" spans="1:11" x14ac:dyDescent="0.35">
      <c r="C7" s="5" t="s">
        <v>33</v>
      </c>
      <c r="D7" s="5" t="s">
        <v>1770</v>
      </c>
      <c r="E7" t="str">
        <f>_xlfn.XLOOKUP(Tập_đoàn!$D7,Công_ty!$C$6:$C$178,Công_ty!$D$6:$D$178)</f>
        <v>DNPW</v>
      </c>
      <c r="G7" t="str">
        <v>DNPW</v>
      </c>
      <c r="I7" t="e">
        <v>#VALUE!</v>
      </c>
    </row>
    <row r="8" spans="1:11" x14ac:dyDescent="0.35">
      <c r="A8" s="6" t="s">
        <v>16</v>
      </c>
      <c r="G8" t="e">
        <v>#N/A</v>
      </c>
      <c r="I8" t="e">
        <v>#VALUE!</v>
      </c>
    </row>
    <row r="9" spans="1:11" x14ac:dyDescent="0.35">
      <c r="G9" t="e">
        <v>#N/A</v>
      </c>
      <c r="I9" t="e">
        <v>#VALUE!</v>
      </c>
    </row>
    <row r="10" spans="1:11" x14ac:dyDescent="0.35">
      <c r="A10" s="7" t="s">
        <v>19</v>
      </c>
      <c r="G10" t="e">
        <v>#N/A</v>
      </c>
      <c r="I10" t="e">
        <v>#VALUE!</v>
      </c>
    </row>
    <row r="11" spans="1:11" x14ac:dyDescent="0.35">
      <c r="G11" t="e">
        <v>#N/A</v>
      </c>
      <c r="I11" t="e">
        <v>#VALUE!</v>
      </c>
    </row>
    <row r="12" spans="1:11" x14ac:dyDescent="0.35">
      <c r="A12" s="7" t="s">
        <v>22</v>
      </c>
      <c r="G12" t="e">
        <v>#N/A</v>
      </c>
      <c r="I12" t="e">
        <v>#VALUE!</v>
      </c>
    </row>
    <row r="13" spans="1:11" x14ac:dyDescent="0.35">
      <c r="G13" t="e">
        <v>#N/A</v>
      </c>
      <c r="I13" t="e">
        <v>#VALUE!</v>
      </c>
    </row>
    <row r="14" spans="1:11" x14ac:dyDescent="0.35">
      <c r="A14" s="7" t="s">
        <v>25</v>
      </c>
      <c r="G14" t="e">
        <v>#N/A</v>
      </c>
      <c r="I14" t="e">
        <v>#VALUE!</v>
      </c>
    </row>
    <row r="15" spans="1:11" x14ac:dyDescent="0.35">
      <c r="G15" t="e">
        <v>#N/A</v>
      </c>
      <c r="I15" t="e">
        <v>#VALUE!</v>
      </c>
    </row>
    <row r="16" spans="1:11" x14ac:dyDescent="0.35">
      <c r="A16" s="7" t="s">
        <v>28</v>
      </c>
      <c r="G16" t="e">
        <v>#N/A</v>
      </c>
      <c r="I16" t="e">
        <v>#VALUE!</v>
      </c>
    </row>
    <row r="17" spans="1:9" x14ac:dyDescent="0.35">
      <c r="G17" t="e">
        <v>#N/A</v>
      </c>
      <c r="I17" t="e">
        <v>#VALUE!</v>
      </c>
    </row>
    <row r="18" spans="1:9" x14ac:dyDescent="0.35">
      <c r="A18" s="7" t="s">
        <v>31</v>
      </c>
    </row>
    <row r="20" spans="1:9" x14ac:dyDescent="0.35">
      <c r="A20" s="7" t="s">
        <v>34</v>
      </c>
    </row>
    <row r="22" spans="1:9" x14ac:dyDescent="0.35">
      <c r="A22" s="7" t="s">
        <v>35</v>
      </c>
    </row>
    <row r="24" spans="1:9" x14ac:dyDescent="0.35">
      <c r="A24" s="7" t="s">
        <v>36</v>
      </c>
    </row>
    <row r="26" spans="1:9" x14ac:dyDescent="0.35">
      <c r="A26" s="7" t="s">
        <v>37</v>
      </c>
    </row>
    <row r="28" spans="1:9" x14ac:dyDescent="0.35">
      <c r="A28" s="7" t="s">
        <v>38</v>
      </c>
    </row>
  </sheetData>
  <mergeCells count="1">
    <mergeCell ref="A1:A4"/>
  </mergeCells>
  <hyperlinks>
    <hyperlink ref="A12" location="TTCty!A1" display="Thông tin công ty" xr:uid="{C0D1D449-FB91-4CF2-990F-1091D54D2228}"/>
    <hyperlink ref="A14" location="TKKT!A1" display="Tài khoản kế toán" xr:uid="{1FE8D7E8-A19D-4682-B911-F455594E6834}"/>
    <hyperlink ref="A16" location="BCTC!A1" display="Chỉ tiêu báo cáo" xr:uid="{602A15CB-A481-4DEE-B467-1DDA434695E9}"/>
    <hyperlink ref="A18" location="CTTM!A1" display="Chỉ tiêu thuyết minh" xr:uid="{05C1897A-4DF5-4F7E-A057-E39B9056C425}"/>
    <hyperlink ref="A20" location="Map_mã!A1" display="Map chỉ tiêu BC-TM" xr:uid="{8AA9178F-5C16-4015-88EE-E72D04B41152}"/>
    <hyperlink ref="A22" location="Dòng_tiền!A1" display="Chỉ tiêu dòng tiền" xr:uid="{D0428D08-2CA2-406D-849F-DD5CA234D88B}"/>
    <hyperlink ref="A24" location="Vốn_vay!A1" display="Phân loại vốn vay" xr:uid="{D1E2B3E4-8C7E-4B8F-86AC-44FBCF9292B1}"/>
    <hyperlink ref="A26" location="Khác!A1" display="Danh mục khác" xr:uid="{11FECD11-D71D-4E65-98B0-283867A111B0}"/>
    <hyperlink ref="A28" location="'✅'!A1" display="Tùy chọn" xr:uid="{C6635BE8-63F1-4EAF-86D3-9978A3628B02}"/>
    <hyperlink ref="A8" location="Tập_đoàn!A1" display="Tập đoàn" xr:uid="{DEB5E13E-1445-475E-AED8-42723DFD6E6E}"/>
    <hyperlink ref="A10" location="Công_ty!A1" display="Danh mục công ty" xr:uid="{44458CC9-8E9C-4D40-96EF-E302331DC3E9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E3A230-7D52-4779-8B16-DFFA84A98AAD}">
          <x14:formula1>
            <xm:f>_xlfn.ANCHORARRAY(↓!$F$2)</xm:f>
          </x14:formula1>
          <xm:sqref>D6:D7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E30D-6BC7-4E4A-A7E6-375C240A4162}">
  <sheetPr>
    <tabColor rgb="FFFFF2CC"/>
  </sheetPr>
  <dimension ref="A1:M178"/>
  <sheetViews>
    <sheetView showGridLines="0" topLeftCell="E160" zoomScale="90" zoomScaleNormal="90" workbookViewId="0">
      <selection activeCell="C176" sqref="C176:I176"/>
    </sheetView>
  </sheetViews>
  <sheetFormatPr defaultRowHeight="12.9" x14ac:dyDescent="0.35"/>
  <cols>
    <col min="1" max="1" width="27.4140625" style="4" customWidth="1"/>
    <col min="2" max="2" width="8.58203125" customWidth="1"/>
    <col min="3" max="3" width="9" customWidth="1"/>
    <col min="4" max="4" width="14.58203125" customWidth="1"/>
    <col min="5" max="5" width="63.58203125" customWidth="1"/>
    <col min="6" max="6" width="20.58203125" customWidth="1"/>
    <col min="7" max="7" width="48.9140625" customWidth="1"/>
    <col min="8" max="8" width="54.58203125" customWidth="1"/>
    <col min="9" max="9" width="9.58203125" customWidth="1"/>
    <col min="10" max="10" width="5.9140625" customWidth="1"/>
    <col min="11" max="11" width="9.08203125" customWidth="1"/>
    <col min="12" max="12" width="8.9140625" customWidth="1"/>
    <col min="13" max="13" width="9.08203125" customWidth="1"/>
  </cols>
  <sheetData>
    <row r="1" spans="1:13" x14ac:dyDescent="0.35">
      <c r="A1" s="27" t="str">
        <f>'✅'!A1</f>
        <v>DNP Holding</v>
      </c>
    </row>
    <row r="2" spans="1:13" x14ac:dyDescent="0.35">
      <c r="A2" s="27"/>
    </row>
    <row r="3" spans="1:13" s="2" customFormat="1" x14ac:dyDescent="0.35">
      <c r="A3" s="27"/>
      <c r="B3"/>
      <c r="C3" s="1"/>
      <c r="D3"/>
      <c r="E3" s="1" t="s">
        <v>39</v>
      </c>
      <c r="F3" s="1"/>
      <c r="G3" s="1"/>
      <c r="H3" s="1"/>
      <c r="I3" s="1"/>
      <c r="J3" s="1"/>
      <c r="K3" s="1"/>
      <c r="L3" s="1"/>
      <c r="M3" s="1"/>
    </row>
    <row r="4" spans="1:13" x14ac:dyDescent="0.35">
      <c r="A4" s="27"/>
      <c r="C4">
        <f>COUNTA(Công_ty!$C$6:$C$178)</f>
        <v>171</v>
      </c>
      <c r="L4" s="8" t="s">
        <v>12</v>
      </c>
      <c r="M4" s="1"/>
    </row>
    <row r="5" spans="1:13" x14ac:dyDescent="0.35">
      <c r="A5" s="3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7</v>
      </c>
      <c r="H5" t="s">
        <v>45</v>
      </c>
      <c r="I5" t="s">
        <v>46</v>
      </c>
      <c r="J5" t="s">
        <v>47</v>
      </c>
      <c r="L5" s="8" t="s">
        <v>41</v>
      </c>
      <c r="M5" s="8" t="s">
        <v>42</v>
      </c>
    </row>
    <row r="6" spans="1:13" x14ac:dyDescent="0.35">
      <c r="C6" s="19" t="s">
        <v>14</v>
      </c>
      <c r="D6" s="19" t="s">
        <v>48</v>
      </c>
      <c r="E6" s="19" t="s">
        <v>49</v>
      </c>
      <c r="F6" s="19" t="s">
        <v>50</v>
      </c>
      <c r="G6" s="19" t="s">
        <v>13</v>
      </c>
      <c r="H6" s="19" t="s">
        <v>51</v>
      </c>
      <c r="I6" s="19" t="b">
        <v>1</v>
      </c>
      <c r="J6" s="20">
        <v>1</v>
      </c>
      <c r="L6" t="str">
        <f t="array" ref="L6">IFERROR(_xlfn.LET(_xlpm.i,Công_ty!$C$6:$C$178,_xlfn._xlws.FILTER(_xlfn.UNIQUE(_xlpm.i),COUNTIF(_xlpm.i,_xlfn.UNIQUE(_xlpm.i))&gt;1)),"Không có")</f>
        <v>Không có</v>
      </c>
      <c r="M6" t="str">
        <f t="array" ref="M6">IFERROR(_xlfn.LET(_xlpm.i,Công_ty!$D$6:$D$178,_xlfn._xlws.FILTER(_xlfn.UNIQUE(_xlpm.i),COUNTIF(_xlpm.i,_xlfn.UNIQUE(_xlpm.i))&gt;1)),"Không có")</f>
        <v>Không có</v>
      </c>
    </row>
    <row r="7" spans="1:13" x14ac:dyDescent="0.35">
      <c r="C7" s="19" t="s">
        <v>52</v>
      </c>
      <c r="D7" s="19" t="s">
        <v>53</v>
      </c>
      <c r="E7" s="19" t="s">
        <v>54</v>
      </c>
      <c r="F7" s="19" t="s">
        <v>55</v>
      </c>
      <c r="G7" s="19" t="s">
        <v>13</v>
      </c>
      <c r="H7" s="19" t="s">
        <v>56</v>
      </c>
      <c r="I7" s="19" t="b">
        <v>1</v>
      </c>
      <c r="J7" s="20">
        <v>2</v>
      </c>
    </row>
    <row r="8" spans="1:13" x14ac:dyDescent="0.35">
      <c r="A8" s="7" t="s">
        <v>16</v>
      </c>
      <c r="C8" s="19" t="s">
        <v>57</v>
      </c>
      <c r="D8" s="19" t="s">
        <v>58</v>
      </c>
      <c r="E8" s="19" t="s">
        <v>59</v>
      </c>
      <c r="F8" s="19" t="s">
        <v>60</v>
      </c>
      <c r="G8" s="19" t="s">
        <v>13</v>
      </c>
      <c r="H8" s="19" t="s">
        <v>61</v>
      </c>
      <c r="I8" s="19" t="b">
        <v>1</v>
      </c>
      <c r="J8" s="20">
        <v>3</v>
      </c>
    </row>
    <row r="9" spans="1:13" x14ac:dyDescent="0.35">
      <c r="C9" s="19" t="s">
        <v>62</v>
      </c>
      <c r="D9" s="19" t="s">
        <v>63</v>
      </c>
      <c r="E9" s="19" t="s">
        <v>64</v>
      </c>
      <c r="F9" s="19" t="s">
        <v>65</v>
      </c>
      <c r="G9" s="19" t="s">
        <v>13</v>
      </c>
      <c r="H9" s="19" t="s">
        <v>66</v>
      </c>
      <c r="I9" s="19" t="b">
        <v>1</v>
      </c>
      <c r="J9" s="20">
        <v>4</v>
      </c>
    </row>
    <row r="10" spans="1:13" x14ac:dyDescent="0.35">
      <c r="A10" s="6" t="s">
        <v>19</v>
      </c>
      <c r="C10" s="19" t="s">
        <v>67</v>
      </c>
      <c r="D10" s="19" t="s">
        <v>68</v>
      </c>
      <c r="E10" s="19" t="s">
        <v>69</v>
      </c>
      <c r="F10" s="19" t="s">
        <v>70</v>
      </c>
      <c r="G10" s="19" t="s">
        <v>13</v>
      </c>
      <c r="H10" s="19" t="s">
        <v>71</v>
      </c>
      <c r="I10" s="19" t="b">
        <v>1</v>
      </c>
      <c r="J10" s="20">
        <v>5</v>
      </c>
    </row>
    <row r="11" spans="1:13" x14ac:dyDescent="0.35">
      <c r="C11" s="19" t="s">
        <v>72</v>
      </c>
      <c r="D11" s="19" t="s">
        <v>73</v>
      </c>
      <c r="E11" s="19" t="s">
        <v>74</v>
      </c>
      <c r="F11" s="19" t="s">
        <v>75</v>
      </c>
      <c r="G11" s="19" t="s">
        <v>13</v>
      </c>
      <c r="H11" s="19" t="s">
        <v>76</v>
      </c>
      <c r="I11" s="19" t="b">
        <v>1</v>
      </c>
      <c r="J11" s="20">
        <v>6</v>
      </c>
    </row>
    <row r="12" spans="1:13" x14ac:dyDescent="0.35">
      <c r="A12" s="7" t="s">
        <v>22</v>
      </c>
      <c r="C12" s="19" t="s">
        <v>77</v>
      </c>
      <c r="D12" s="19" t="s">
        <v>78</v>
      </c>
      <c r="E12" s="19" t="s">
        <v>79</v>
      </c>
      <c r="F12" s="19" t="s">
        <v>80</v>
      </c>
      <c r="G12" s="19" t="s">
        <v>13</v>
      </c>
      <c r="H12" s="19" t="s">
        <v>81</v>
      </c>
      <c r="I12" s="19" t="b">
        <v>1</v>
      </c>
      <c r="J12" s="20">
        <v>7</v>
      </c>
    </row>
    <row r="13" spans="1:13" x14ac:dyDescent="0.35">
      <c r="C13" s="19" t="s">
        <v>82</v>
      </c>
      <c r="D13" s="19" t="s">
        <v>83</v>
      </c>
      <c r="E13" s="19" t="s">
        <v>84</v>
      </c>
      <c r="F13" s="19" t="s">
        <v>85</v>
      </c>
      <c r="G13" s="19" t="s">
        <v>13</v>
      </c>
      <c r="H13" s="19" t="s">
        <v>86</v>
      </c>
      <c r="I13" s="19" t="b">
        <v>1</v>
      </c>
      <c r="J13" s="20">
        <v>8</v>
      </c>
    </row>
    <row r="14" spans="1:13" x14ac:dyDescent="0.35">
      <c r="A14" s="7" t="s">
        <v>25</v>
      </c>
      <c r="C14" s="19" t="s">
        <v>87</v>
      </c>
      <c r="D14" s="19" t="s">
        <v>88</v>
      </c>
      <c r="E14" s="19" t="s">
        <v>89</v>
      </c>
      <c r="F14" s="19" t="s">
        <v>90</v>
      </c>
      <c r="G14" s="19" t="s">
        <v>13</v>
      </c>
      <c r="H14" s="19" t="s">
        <v>91</v>
      </c>
      <c r="I14" s="19" t="b">
        <v>1</v>
      </c>
      <c r="J14" s="20">
        <v>9</v>
      </c>
    </row>
    <row r="15" spans="1:13" x14ac:dyDescent="0.35">
      <c r="C15" s="19" t="s">
        <v>92</v>
      </c>
      <c r="D15" s="19" t="s">
        <v>93</v>
      </c>
      <c r="E15" s="19" t="s">
        <v>94</v>
      </c>
      <c r="F15" s="19" t="s">
        <v>95</v>
      </c>
      <c r="G15" s="19" t="s">
        <v>13</v>
      </c>
      <c r="H15" s="19" t="s">
        <v>96</v>
      </c>
      <c r="I15" s="19" t="b">
        <v>1</v>
      </c>
      <c r="J15" s="20">
        <v>10</v>
      </c>
    </row>
    <row r="16" spans="1:13" x14ac:dyDescent="0.35">
      <c r="A16" s="7" t="s">
        <v>28</v>
      </c>
      <c r="C16" s="19" t="s">
        <v>15</v>
      </c>
      <c r="D16" s="19" t="s">
        <v>97</v>
      </c>
      <c r="E16" s="19" t="s">
        <v>98</v>
      </c>
      <c r="F16" s="19" t="s">
        <v>99</v>
      </c>
      <c r="G16" s="19" t="s">
        <v>100</v>
      </c>
      <c r="H16" s="19" t="s">
        <v>101</v>
      </c>
      <c r="I16" s="19" t="b">
        <v>1</v>
      </c>
      <c r="J16" s="20">
        <v>11</v>
      </c>
    </row>
    <row r="17" spans="1:12" x14ac:dyDescent="0.35">
      <c r="C17" s="19" t="s">
        <v>102</v>
      </c>
      <c r="D17" s="19" t="s">
        <v>103</v>
      </c>
      <c r="E17" s="19" t="s">
        <v>104</v>
      </c>
      <c r="F17" s="19" t="s">
        <v>105</v>
      </c>
      <c r="G17" s="19"/>
      <c r="H17" s="19" t="s">
        <v>106</v>
      </c>
      <c r="I17" s="19" t="b">
        <v>1</v>
      </c>
      <c r="J17" s="20">
        <v>12</v>
      </c>
    </row>
    <row r="18" spans="1:12" x14ac:dyDescent="0.35">
      <c r="A18" s="7" t="s">
        <v>31</v>
      </c>
      <c r="C18" s="19" t="s">
        <v>107</v>
      </c>
      <c r="D18" s="19" t="s">
        <v>108</v>
      </c>
      <c r="E18" s="19" t="s">
        <v>109</v>
      </c>
      <c r="F18" s="19" t="s">
        <v>110</v>
      </c>
      <c r="G18" s="19"/>
      <c r="H18" s="19" t="s">
        <v>71</v>
      </c>
      <c r="I18" s="19" t="b">
        <v>1</v>
      </c>
      <c r="J18" s="20">
        <v>13</v>
      </c>
    </row>
    <row r="19" spans="1:12" x14ac:dyDescent="0.35">
      <c r="C19" s="19" t="s">
        <v>111</v>
      </c>
      <c r="D19" s="19" t="s">
        <v>112</v>
      </c>
      <c r="E19" s="19" t="s">
        <v>113</v>
      </c>
      <c r="F19" s="19" t="s">
        <v>114</v>
      </c>
      <c r="G19" s="19" t="s">
        <v>100</v>
      </c>
      <c r="H19" s="19" t="s">
        <v>115</v>
      </c>
      <c r="I19" s="19" t="b">
        <v>1</v>
      </c>
      <c r="J19" s="20">
        <v>14</v>
      </c>
    </row>
    <row r="20" spans="1:12" x14ac:dyDescent="0.35">
      <c r="A20" s="7" t="s">
        <v>34</v>
      </c>
      <c r="C20" s="19" t="s">
        <v>116</v>
      </c>
      <c r="D20" s="19" t="s">
        <v>117</v>
      </c>
      <c r="E20" s="19" t="s">
        <v>118</v>
      </c>
      <c r="F20" s="19" t="s">
        <v>119</v>
      </c>
      <c r="G20" s="19" t="s">
        <v>100</v>
      </c>
      <c r="H20" s="19" t="s">
        <v>120</v>
      </c>
      <c r="I20" s="19" t="b">
        <v>1</v>
      </c>
      <c r="J20" s="20">
        <v>15</v>
      </c>
    </row>
    <row r="21" spans="1:12" x14ac:dyDescent="0.35">
      <c r="C21" s="19" t="s">
        <v>121</v>
      </c>
      <c r="D21" s="19" t="s">
        <v>122</v>
      </c>
      <c r="E21" s="19" t="s">
        <v>123</v>
      </c>
      <c r="F21" s="19" t="s">
        <v>124</v>
      </c>
      <c r="G21" s="19" t="s">
        <v>100</v>
      </c>
      <c r="H21" s="19" t="s">
        <v>125</v>
      </c>
      <c r="I21" s="19" t="b">
        <v>1</v>
      </c>
      <c r="J21" s="20">
        <v>16</v>
      </c>
    </row>
    <row r="22" spans="1:12" x14ac:dyDescent="0.35">
      <c r="A22" s="7" t="s">
        <v>35</v>
      </c>
      <c r="C22" s="19" t="s">
        <v>126</v>
      </c>
      <c r="D22" s="19" t="s">
        <v>127</v>
      </c>
      <c r="E22" s="19" t="s">
        <v>128</v>
      </c>
      <c r="F22" s="19" t="s">
        <v>129</v>
      </c>
      <c r="G22" s="19" t="s">
        <v>100</v>
      </c>
      <c r="H22" s="19" t="s">
        <v>130</v>
      </c>
      <c r="I22" s="19" t="b">
        <v>1</v>
      </c>
      <c r="J22" s="20">
        <v>17</v>
      </c>
    </row>
    <row r="23" spans="1:12" x14ac:dyDescent="0.35">
      <c r="C23" s="19" t="s">
        <v>131</v>
      </c>
      <c r="D23" s="19" t="s">
        <v>132</v>
      </c>
      <c r="E23" s="19" t="s">
        <v>133</v>
      </c>
      <c r="F23" s="19" t="s">
        <v>134</v>
      </c>
      <c r="G23" s="19" t="s">
        <v>100</v>
      </c>
      <c r="H23" s="19" t="s">
        <v>135</v>
      </c>
      <c r="I23" s="19" t="b">
        <v>1</v>
      </c>
      <c r="J23" s="20">
        <v>18</v>
      </c>
    </row>
    <row r="24" spans="1:12" x14ac:dyDescent="0.35">
      <c r="A24" s="7" t="s">
        <v>36</v>
      </c>
      <c r="C24" s="19" t="s">
        <v>17</v>
      </c>
      <c r="D24" s="19" t="s">
        <v>136</v>
      </c>
      <c r="E24" s="19" t="s">
        <v>137</v>
      </c>
      <c r="F24" s="19" t="s">
        <v>138</v>
      </c>
      <c r="G24" s="19" t="s">
        <v>139</v>
      </c>
      <c r="H24" s="19" t="s">
        <v>140</v>
      </c>
      <c r="I24" s="19" t="b">
        <v>1</v>
      </c>
      <c r="J24" s="20">
        <v>19</v>
      </c>
    </row>
    <row r="25" spans="1:12" x14ac:dyDescent="0.35">
      <c r="C25" s="19" t="s">
        <v>18</v>
      </c>
      <c r="D25" s="19" t="s">
        <v>141</v>
      </c>
      <c r="E25" s="19" t="s">
        <v>142</v>
      </c>
      <c r="F25" s="19" t="s">
        <v>143</v>
      </c>
      <c r="G25" s="19" t="s">
        <v>144</v>
      </c>
      <c r="H25" s="19" t="s">
        <v>145</v>
      </c>
      <c r="I25" s="19" t="b">
        <v>1</v>
      </c>
      <c r="J25" s="20">
        <v>20</v>
      </c>
    </row>
    <row r="26" spans="1:12" x14ac:dyDescent="0.35">
      <c r="A26" s="7" t="s">
        <v>37</v>
      </c>
      <c r="C26" s="19" t="s">
        <v>146</v>
      </c>
      <c r="D26" s="19" t="s">
        <v>147</v>
      </c>
      <c r="E26" s="19" t="s">
        <v>148</v>
      </c>
      <c r="F26" s="19" t="s">
        <v>149</v>
      </c>
      <c r="G26" s="19" t="s">
        <v>144</v>
      </c>
      <c r="H26" s="19" t="s">
        <v>150</v>
      </c>
      <c r="I26" s="19" t="b">
        <v>1</v>
      </c>
      <c r="J26" s="20">
        <v>21</v>
      </c>
      <c r="L26" s="9"/>
    </row>
    <row r="27" spans="1:12" x14ac:dyDescent="0.35">
      <c r="C27" s="19" t="s">
        <v>23</v>
      </c>
      <c r="D27" s="19" t="s">
        <v>151</v>
      </c>
      <c r="E27" s="19" t="s">
        <v>152</v>
      </c>
      <c r="F27" s="19" t="s">
        <v>153</v>
      </c>
      <c r="G27" s="19" t="s">
        <v>154</v>
      </c>
      <c r="H27" s="19" t="s">
        <v>155</v>
      </c>
      <c r="I27" s="19" t="b">
        <v>1</v>
      </c>
      <c r="J27" s="20">
        <v>22</v>
      </c>
    </row>
    <row r="28" spans="1:12" x14ac:dyDescent="0.35">
      <c r="A28" s="7" t="s">
        <v>38</v>
      </c>
      <c r="C28" s="19" t="s">
        <v>156</v>
      </c>
      <c r="D28" s="19" t="s">
        <v>157</v>
      </c>
      <c r="E28" s="19" t="s">
        <v>158</v>
      </c>
      <c r="F28" s="19" t="s">
        <v>159</v>
      </c>
      <c r="G28" s="19" t="s">
        <v>154</v>
      </c>
      <c r="H28" s="19" t="s">
        <v>160</v>
      </c>
      <c r="I28" s="19" t="b">
        <v>1</v>
      </c>
      <c r="J28" s="20">
        <v>23</v>
      </c>
    </row>
    <row r="29" spans="1:12" x14ac:dyDescent="0.35">
      <c r="C29" s="19" t="s">
        <v>161</v>
      </c>
      <c r="D29" s="19" t="s">
        <v>162</v>
      </c>
      <c r="E29" s="19" t="s">
        <v>163</v>
      </c>
      <c r="F29" s="19" t="s">
        <v>164</v>
      </c>
      <c r="G29" s="19" t="s">
        <v>154</v>
      </c>
      <c r="H29" s="19" t="s">
        <v>165</v>
      </c>
      <c r="I29" s="19" t="b">
        <v>1</v>
      </c>
      <c r="J29" s="20">
        <v>24</v>
      </c>
    </row>
    <row r="30" spans="1:12" x14ac:dyDescent="0.35">
      <c r="C30" s="19" t="s">
        <v>166</v>
      </c>
      <c r="D30" s="19" t="s">
        <v>167</v>
      </c>
      <c r="E30" s="19" t="s">
        <v>168</v>
      </c>
      <c r="F30" s="19" t="s">
        <v>169</v>
      </c>
      <c r="G30" s="19" t="s">
        <v>154</v>
      </c>
      <c r="H30" s="19" t="s">
        <v>170</v>
      </c>
      <c r="I30" s="19" t="b">
        <v>1</v>
      </c>
      <c r="J30" s="20">
        <v>25</v>
      </c>
    </row>
    <row r="31" spans="1:12" x14ac:dyDescent="0.35">
      <c r="C31" s="19" t="s">
        <v>171</v>
      </c>
      <c r="D31" s="19" t="s">
        <v>172</v>
      </c>
      <c r="E31" s="19" t="s">
        <v>173</v>
      </c>
      <c r="F31" s="19" t="s">
        <v>174</v>
      </c>
      <c r="G31" s="19" t="s">
        <v>154</v>
      </c>
      <c r="H31" s="19" t="s">
        <v>175</v>
      </c>
      <c r="I31" s="19" t="b">
        <v>1</v>
      </c>
      <c r="J31" s="20">
        <v>26</v>
      </c>
    </row>
    <row r="32" spans="1:12" x14ac:dyDescent="0.35">
      <c r="C32" s="19" t="s">
        <v>176</v>
      </c>
      <c r="D32" s="19" t="s">
        <v>177</v>
      </c>
      <c r="E32" s="19" t="s">
        <v>178</v>
      </c>
      <c r="F32" s="19" t="s">
        <v>179</v>
      </c>
      <c r="G32" s="19" t="s">
        <v>154</v>
      </c>
      <c r="H32" s="19" t="s">
        <v>180</v>
      </c>
      <c r="I32" s="19" t="b">
        <v>1</v>
      </c>
      <c r="J32" s="20">
        <v>27</v>
      </c>
    </row>
    <row r="33" spans="3:10" x14ac:dyDescent="0.35">
      <c r="C33" s="19" t="s">
        <v>181</v>
      </c>
      <c r="D33" s="19" t="s">
        <v>182</v>
      </c>
      <c r="E33" s="19" t="s">
        <v>183</v>
      </c>
      <c r="F33" s="19" t="s">
        <v>184</v>
      </c>
      <c r="G33" s="19" t="s">
        <v>154</v>
      </c>
      <c r="H33" s="19" t="s">
        <v>185</v>
      </c>
      <c r="I33" s="19" t="b">
        <v>1</v>
      </c>
      <c r="J33" s="20">
        <v>28</v>
      </c>
    </row>
    <row r="34" spans="3:10" x14ac:dyDescent="0.35">
      <c r="C34" s="19" t="s">
        <v>186</v>
      </c>
      <c r="D34" s="19" t="s">
        <v>187</v>
      </c>
      <c r="E34" s="19" t="s">
        <v>188</v>
      </c>
      <c r="F34" s="19" t="s">
        <v>189</v>
      </c>
      <c r="G34" s="19" t="s">
        <v>144</v>
      </c>
      <c r="H34" s="19" t="s">
        <v>190</v>
      </c>
      <c r="I34" s="19" t="b">
        <v>1</v>
      </c>
      <c r="J34" s="20">
        <v>29</v>
      </c>
    </row>
    <row r="35" spans="3:10" x14ac:dyDescent="0.35">
      <c r="C35" s="19" t="s">
        <v>191</v>
      </c>
      <c r="D35" s="19" t="s">
        <v>192</v>
      </c>
      <c r="E35" s="19" t="s">
        <v>193</v>
      </c>
      <c r="F35" s="19" t="s">
        <v>194</v>
      </c>
      <c r="G35" s="19" t="s">
        <v>144</v>
      </c>
      <c r="H35" s="19" t="s">
        <v>195</v>
      </c>
      <c r="I35" s="19" t="b">
        <v>1</v>
      </c>
      <c r="J35" s="20">
        <v>30</v>
      </c>
    </row>
    <row r="36" spans="3:10" x14ac:dyDescent="0.35">
      <c r="C36" s="19" t="s">
        <v>196</v>
      </c>
      <c r="D36" s="19" t="s">
        <v>197</v>
      </c>
      <c r="E36" s="19" t="s">
        <v>198</v>
      </c>
      <c r="F36" s="19" t="s">
        <v>199</v>
      </c>
      <c r="G36" s="19" t="s">
        <v>144</v>
      </c>
      <c r="H36" s="19" t="s">
        <v>200</v>
      </c>
      <c r="I36" s="19" t="b">
        <v>1</v>
      </c>
      <c r="J36" s="20">
        <v>31</v>
      </c>
    </row>
    <row r="37" spans="3:10" x14ac:dyDescent="0.35">
      <c r="C37" s="19" t="s">
        <v>201</v>
      </c>
      <c r="D37" s="19" t="s">
        <v>202</v>
      </c>
      <c r="E37" s="19" t="s">
        <v>203</v>
      </c>
      <c r="F37" s="19" t="s">
        <v>204</v>
      </c>
      <c r="G37" s="19" t="s">
        <v>144</v>
      </c>
      <c r="H37" s="19" t="s">
        <v>205</v>
      </c>
      <c r="I37" s="19" t="b">
        <v>1</v>
      </c>
      <c r="J37" s="20">
        <v>32</v>
      </c>
    </row>
    <row r="38" spans="3:10" x14ac:dyDescent="0.35">
      <c r="C38" s="19" t="s">
        <v>206</v>
      </c>
      <c r="D38" s="19" t="s">
        <v>207</v>
      </c>
      <c r="E38" s="19" t="s">
        <v>208</v>
      </c>
      <c r="F38" s="19" t="s">
        <v>209</v>
      </c>
      <c r="G38" s="19" t="s">
        <v>139</v>
      </c>
      <c r="H38" s="19" t="s">
        <v>210</v>
      </c>
      <c r="I38" s="19" t="b">
        <v>1</v>
      </c>
      <c r="J38" s="20">
        <v>33</v>
      </c>
    </row>
    <row r="39" spans="3:10" x14ac:dyDescent="0.35">
      <c r="C39" s="19" t="s">
        <v>24</v>
      </c>
      <c r="D39" s="19" t="s">
        <v>211</v>
      </c>
      <c r="E39" s="19" t="s">
        <v>212</v>
      </c>
      <c r="F39" s="19" t="s">
        <v>213</v>
      </c>
      <c r="G39" s="19" t="s">
        <v>214</v>
      </c>
      <c r="H39" s="19" t="s">
        <v>215</v>
      </c>
      <c r="I39" s="19" t="b">
        <v>1</v>
      </c>
      <c r="J39" s="20">
        <v>34</v>
      </c>
    </row>
    <row r="40" spans="3:10" x14ac:dyDescent="0.35">
      <c r="C40" s="19" t="s">
        <v>216</v>
      </c>
      <c r="D40" s="19" t="s">
        <v>217</v>
      </c>
      <c r="E40" s="19" t="s">
        <v>218</v>
      </c>
      <c r="F40" s="19" t="s">
        <v>219</v>
      </c>
      <c r="G40" s="19" t="s">
        <v>214</v>
      </c>
      <c r="H40" s="19" t="s">
        <v>220</v>
      </c>
      <c r="I40" s="19" t="b">
        <v>1</v>
      </c>
      <c r="J40" s="20">
        <v>35</v>
      </c>
    </row>
    <row r="41" spans="3:10" x14ac:dyDescent="0.35">
      <c r="C41" s="19" t="s">
        <v>221</v>
      </c>
      <c r="D41" s="19" t="s">
        <v>222</v>
      </c>
      <c r="E41" s="19" t="s">
        <v>223</v>
      </c>
      <c r="F41" s="19" t="s">
        <v>224</v>
      </c>
      <c r="G41" s="19" t="s">
        <v>139</v>
      </c>
      <c r="H41" s="19" t="s">
        <v>225</v>
      </c>
      <c r="I41" s="19" t="b">
        <v>1</v>
      </c>
      <c r="J41" s="20">
        <v>36</v>
      </c>
    </row>
    <row r="42" spans="3:10" x14ac:dyDescent="0.35">
      <c r="C42" s="19" t="s">
        <v>226</v>
      </c>
      <c r="D42" s="19" t="s">
        <v>227</v>
      </c>
      <c r="E42" s="19" t="s">
        <v>228</v>
      </c>
      <c r="F42" s="19" t="s">
        <v>229</v>
      </c>
      <c r="G42" s="19" t="s">
        <v>139</v>
      </c>
      <c r="H42" s="19" t="s">
        <v>230</v>
      </c>
      <c r="I42" s="19" t="b">
        <v>1</v>
      </c>
      <c r="J42" s="20">
        <v>37</v>
      </c>
    </row>
    <row r="43" spans="3:10" x14ac:dyDescent="0.35">
      <c r="C43" s="19" t="s">
        <v>231</v>
      </c>
      <c r="D43" s="19" t="s">
        <v>232</v>
      </c>
      <c r="E43" s="19" t="s">
        <v>233</v>
      </c>
      <c r="F43" s="19" t="s">
        <v>234</v>
      </c>
      <c r="G43" s="19" t="s">
        <v>139</v>
      </c>
      <c r="H43" s="19" t="s">
        <v>235</v>
      </c>
      <c r="I43" s="19" t="b">
        <v>1</v>
      </c>
      <c r="J43" s="20">
        <v>38</v>
      </c>
    </row>
    <row r="44" spans="3:10" x14ac:dyDescent="0.35">
      <c r="C44" s="19" t="s">
        <v>20</v>
      </c>
      <c r="D44" s="19" t="s">
        <v>236</v>
      </c>
      <c r="E44" s="19" t="s">
        <v>237</v>
      </c>
      <c r="F44" s="19" t="s">
        <v>238</v>
      </c>
      <c r="G44" s="19" t="s">
        <v>239</v>
      </c>
      <c r="H44" s="19" t="s">
        <v>240</v>
      </c>
      <c r="I44" s="19" t="b">
        <v>1</v>
      </c>
      <c r="J44" s="20">
        <v>39</v>
      </c>
    </row>
    <row r="45" spans="3:10" x14ac:dyDescent="0.35">
      <c r="C45" s="19" t="s">
        <v>241</v>
      </c>
      <c r="D45" s="19" t="s">
        <v>242</v>
      </c>
      <c r="E45" s="19" t="s">
        <v>243</v>
      </c>
      <c r="F45" s="19" t="s">
        <v>244</v>
      </c>
      <c r="G45" s="19" t="s">
        <v>239</v>
      </c>
      <c r="H45" s="19" t="s">
        <v>245</v>
      </c>
      <c r="I45" s="19" t="b">
        <v>1</v>
      </c>
      <c r="J45" s="20">
        <v>40</v>
      </c>
    </row>
    <row r="46" spans="3:10" x14ac:dyDescent="0.35">
      <c r="C46" s="19" t="s">
        <v>246</v>
      </c>
      <c r="D46" s="19" t="s">
        <v>247</v>
      </c>
      <c r="E46" s="19" t="s">
        <v>248</v>
      </c>
      <c r="F46" s="19" t="s">
        <v>249</v>
      </c>
      <c r="G46" s="19" t="s">
        <v>239</v>
      </c>
      <c r="H46" s="19" t="s">
        <v>250</v>
      </c>
      <c r="I46" s="19" t="b">
        <v>1</v>
      </c>
      <c r="J46" s="20">
        <v>41</v>
      </c>
    </row>
    <row r="47" spans="3:10" x14ac:dyDescent="0.35">
      <c r="C47" s="19" t="s">
        <v>251</v>
      </c>
      <c r="D47" s="19" t="s">
        <v>252</v>
      </c>
      <c r="E47" s="19" t="s">
        <v>253</v>
      </c>
      <c r="F47" s="19" t="s">
        <v>254</v>
      </c>
      <c r="G47" s="19" t="s">
        <v>239</v>
      </c>
      <c r="H47" s="19" t="s">
        <v>255</v>
      </c>
      <c r="I47" s="19" t="b">
        <v>1</v>
      </c>
      <c r="J47" s="20">
        <v>42</v>
      </c>
    </row>
    <row r="48" spans="3:10" x14ac:dyDescent="0.35">
      <c r="C48" s="19" t="s">
        <v>256</v>
      </c>
      <c r="D48" s="19" t="s">
        <v>257</v>
      </c>
      <c r="E48" s="19" t="s">
        <v>258</v>
      </c>
      <c r="F48" s="19" t="s">
        <v>259</v>
      </c>
      <c r="G48" s="19" t="s">
        <v>239</v>
      </c>
      <c r="H48" s="19" t="s">
        <v>260</v>
      </c>
      <c r="I48" s="19" t="b">
        <v>1</v>
      </c>
      <c r="J48" s="20">
        <v>43</v>
      </c>
    </row>
    <row r="49" spans="3:10" x14ac:dyDescent="0.35">
      <c r="C49" s="19" t="s">
        <v>261</v>
      </c>
      <c r="D49" s="19" t="s">
        <v>262</v>
      </c>
      <c r="E49" s="19" t="s">
        <v>263</v>
      </c>
      <c r="F49" s="19" t="s">
        <v>264</v>
      </c>
      <c r="G49" s="19" t="s">
        <v>239</v>
      </c>
      <c r="H49" s="19" t="s">
        <v>265</v>
      </c>
      <c r="I49" s="19" t="b">
        <v>1</v>
      </c>
      <c r="J49" s="20">
        <v>44</v>
      </c>
    </row>
    <row r="50" spans="3:10" x14ac:dyDescent="0.35">
      <c r="C50" s="19" t="s">
        <v>266</v>
      </c>
      <c r="D50" s="19" t="s">
        <v>267</v>
      </c>
      <c r="E50" s="19" t="s">
        <v>268</v>
      </c>
      <c r="F50" s="19" t="s">
        <v>269</v>
      </c>
      <c r="G50" s="19" t="s">
        <v>239</v>
      </c>
      <c r="H50" s="19" t="s">
        <v>270</v>
      </c>
      <c r="I50" s="19" t="b">
        <v>1</v>
      </c>
      <c r="J50" s="20">
        <v>45</v>
      </c>
    </row>
    <row r="51" spans="3:10" x14ac:dyDescent="0.35">
      <c r="C51" s="19" t="s">
        <v>271</v>
      </c>
      <c r="D51" s="19" t="s">
        <v>272</v>
      </c>
      <c r="E51" s="19" t="s">
        <v>273</v>
      </c>
      <c r="F51" s="19" t="s">
        <v>274</v>
      </c>
      <c r="G51" s="19" t="s">
        <v>239</v>
      </c>
      <c r="H51" s="19" t="s">
        <v>275</v>
      </c>
      <c r="I51" s="19" t="b">
        <v>1</v>
      </c>
      <c r="J51" s="20">
        <v>46</v>
      </c>
    </row>
    <row r="52" spans="3:10" x14ac:dyDescent="0.35">
      <c r="C52" s="19" t="s">
        <v>276</v>
      </c>
      <c r="D52" s="19" t="s">
        <v>277</v>
      </c>
      <c r="E52" s="19" t="s">
        <v>278</v>
      </c>
      <c r="F52" s="19" t="s">
        <v>279</v>
      </c>
      <c r="G52" s="19" t="s">
        <v>239</v>
      </c>
      <c r="H52" s="19" t="s">
        <v>280</v>
      </c>
      <c r="I52" s="19" t="b">
        <v>1</v>
      </c>
      <c r="J52" s="20">
        <v>47</v>
      </c>
    </row>
    <row r="53" spans="3:10" x14ac:dyDescent="0.35">
      <c r="C53" s="19" t="s">
        <v>26</v>
      </c>
      <c r="D53" s="19" t="s">
        <v>281</v>
      </c>
      <c r="E53" s="19" t="s">
        <v>282</v>
      </c>
      <c r="F53" s="19" t="s">
        <v>283</v>
      </c>
      <c r="G53" s="19" t="s">
        <v>284</v>
      </c>
      <c r="H53" s="19" t="s">
        <v>285</v>
      </c>
      <c r="I53" s="19" t="b">
        <v>1</v>
      </c>
      <c r="J53" s="20">
        <v>48</v>
      </c>
    </row>
    <row r="54" spans="3:10" x14ac:dyDescent="0.35">
      <c r="C54" s="19" t="s">
        <v>286</v>
      </c>
      <c r="D54" s="19" t="s">
        <v>287</v>
      </c>
      <c r="E54" s="19" t="s">
        <v>288</v>
      </c>
      <c r="F54" s="19" t="s">
        <v>289</v>
      </c>
      <c r="G54" s="19" t="s">
        <v>284</v>
      </c>
      <c r="H54" s="19" t="s">
        <v>290</v>
      </c>
      <c r="I54" s="19" t="b">
        <v>1</v>
      </c>
      <c r="J54" s="20">
        <v>49</v>
      </c>
    </row>
    <row r="55" spans="3:10" x14ac:dyDescent="0.35">
      <c r="C55" s="19" t="s">
        <v>291</v>
      </c>
      <c r="D55" s="19" t="s">
        <v>292</v>
      </c>
      <c r="E55" s="19" t="s">
        <v>293</v>
      </c>
      <c r="F55" s="19" t="s">
        <v>294</v>
      </c>
      <c r="G55" s="19" t="s">
        <v>284</v>
      </c>
      <c r="H55" s="19" t="s">
        <v>295</v>
      </c>
      <c r="I55" s="19" t="b">
        <v>1</v>
      </c>
      <c r="J55" s="20">
        <v>50</v>
      </c>
    </row>
    <row r="56" spans="3:10" x14ac:dyDescent="0.35">
      <c r="C56" s="19" t="s">
        <v>296</v>
      </c>
      <c r="D56" s="19" t="s">
        <v>297</v>
      </c>
      <c r="E56" s="19" t="s">
        <v>298</v>
      </c>
      <c r="F56" s="19" t="s">
        <v>299</v>
      </c>
      <c r="G56" s="19" t="s">
        <v>284</v>
      </c>
      <c r="H56" s="19" t="s">
        <v>300</v>
      </c>
      <c r="I56" s="19" t="b">
        <v>1</v>
      </c>
      <c r="J56" s="20">
        <v>51</v>
      </c>
    </row>
    <row r="57" spans="3:10" x14ac:dyDescent="0.35">
      <c r="C57" s="19" t="s">
        <v>301</v>
      </c>
      <c r="D57" s="19" t="s">
        <v>302</v>
      </c>
      <c r="E57" s="19" t="s">
        <v>303</v>
      </c>
      <c r="F57" s="19" t="s">
        <v>304</v>
      </c>
      <c r="G57" s="19" t="s">
        <v>284</v>
      </c>
      <c r="H57" s="19" t="s">
        <v>305</v>
      </c>
      <c r="I57" s="19" t="b">
        <v>1</v>
      </c>
      <c r="J57" s="20">
        <v>52</v>
      </c>
    </row>
    <row r="58" spans="3:10" x14ac:dyDescent="0.35">
      <c r="C58" s="19" t="s">
        <v>306</v>
      </c>
      <c r="D58" s="19" t="s">
        <v>307</v>
      </c>
      <c r="E58" s="19" t="s">
        <v>308</v>
      </c>
      <c r="F58" s="19" t="s">
        <v>309</v>
      </c>
      <c r="G58" s="19" t="s">
        <v>284</v>
      </c>
      <c r="H58" s="19" t="s">
        <v>310</v>
      </c>
      <c r="I58" s="19" t="b">
        <v>1</v>
      </c>
      <c r="J58" s="20">
        <v>53</v>
      </c>
    </row>
    <row r="59" spans="3:10" x14ac:dyDescent="0.35">
      <c r="C59" s="19" t="s">
        <v>311</v>
      </c>
      <c r="D59" s="19" t="s">
        <v>312</v>
      </c>
      <c r="E59" s="19" t="s">
        <v>313</v>
      </c>
      <c r="F59" s="19" t="s">
        <v>314</v>
      </c>
      <c r="G59" s="19" t="s">
        <v>284</v>
      </c>
      <c r="H59" s="19" t="s">
        <v>315</v>
      </c>
      <c r="I59" s="19" t="b">
        <v>1</v>
      </c>
      <c r="J59" s="20">
        <v>54</v>
      </c>
    </row>
    <row r="60" spans="3:10" x14ac:dyDescent="0.35">
      <c r="C60" s="19" t="s">
        <v>316</v>
      </c>
      <c r="D60" s="19" t="s">
        <v>317</v>
      </c>
      <c r="E60" s="19" t="s">
        <v>318</v>
      </c>
      <c r="F60" s="19" t="s">
        <v>319</v>
      </c>
      <c r="G60" s="19" t="s">
        <v>284</v>
      </c>
      <c r="H60" s="19" t="s">
        <v>320</v>
      </c>
      <c r="I60" s="19" t="b">
        <v>1</v>
      </c>
      <c r="J60" s="20">
        <v>55</v>
      </c>
    </row>
    <row r="61" spans="3:10" x14ac:dyDescent="0.35">
      <c r="C61" s="19" t="s">
        <v>321</v>
      </c>
      <c r="D61" s="19" t="s">
        <v>322</v>
      </c>
      <c r="E61" s="19" t="s">
        <v>323</v>
      </c>
      <c r="F61" s="19" t="s">
        <v>324</v>
      </c>
      <c r="G61" s="19" t="s">
        <v>239</v>
      </c>
      <c r="H61" s="19" t="s">
        <v>325</v>
      </c>
      <c r="I61" s="19" t="b">
        <v>1</v>
      </c>
      <c r="J61" s="20">
        <v>56</v>
      </c>
    </row>
    <row r="62" spans="3:10" x14ac:dyDescent="0.35">
      <c r="C62" s="24" t="s">
        <v>326</v>
      </c>
      <c r="D62" s="24" t="s">
        <v>1755</v>
      </c>
      <c r="E62" s="24" t="s">
        <v>1756</v>
      </c>
      <c r="F62" s="24" t="s">
        <v>327</v>
      </c>
      <c r="G62" s="24" t="s">
        <v>239</v>
      </c>
      <c r="H62" s="24" t="s">
        <v>1757</v>
      </c>
      <c r="I62" s="24" t="b">
        <v>1</v>
      </c>
      <c r="J62" s="25">
        <v>59</v>
      </c>
    </row>
    <row r="63" spans="3:10" x14ac:dyDescent="0.35">
      <c r="C63" s="19" t="s">
        <v>328</v>
      </c>
      <c r="D63" s="19" t="s">
        <v>329</v>
      </c>
      <c r="E63" s="19" t="s">
        <v>330</v>
      </c>
      <c r="F63" s="19" t="s">
        <v>331</v>
      </c>
      <c r="G63" s="19" t="s">
        <v>239</v>
      </c>
      <c r="H63" s="19" t="s">
        <v>332</v>
      </c>
      <c r="I63" s="19" t="b">
        <v>1</v>
      </c>
      <c r="J63" s="20">
        <v>58</v>
      </c>
    </row>
    <row r="64" spans="3:10" x14ac:dyDescent="0.35">
      <c r="C64" s="19" t="s">
        <v>333</v>
      </c>
      <c r="D64" s="19" t="s">
        <v>334</v>
      </c>
      <c r="E64" s="19" t="s">
        <v>335</v>
      </c>
      <c r="F64" s="19" t="s">
        <v>336</v>
      </c>
      <c r="G64" s="19" t="s">
        <v>139</v>
      </c>
      <c r="H64" s="19" t="s">
        <v>337</v>
      </c>
      <c r="I64" s="19" t="b">
        <v>1</v>
      </c>
      <c r="J64" s="20">
        <v>59</v>
      </c>
    </row>
    <row r="65" spans="3:10" x14ac:dyDescent="0.35">
      <c r="C65" s="19" t="s">
        <v>338</v>
      </c>
      <c r="D65" s="19" t="s">
        <v>339</v>
      </c>
      <c r="E65" s="19" t="s">
        <v>340</v>
      </c>
      <c r="F65" s="19" t="s">
        <v>341</v>
      </c>
      <c r="G65" s="19" t="s">
        <v>139</v>
      </c>
      <c r="H65" s="19" t="s">
        <v>342</v>
      </c>
      <c r="I65" s="19" t="b">
        <v>1</v>
      </c>
      <c r="J65" s="20">
        <v>60</v>
      </c>
    </row>
    <row r="66" spans="3:10" x14ac:dyDescent="0.35">
      <c r="C66" s="19" t="s">
        <v>343</v>
      </c>
      <c r="D66" s="19" t="s">
        <v>344</v>
      </c>
      <c r="E66" s="19" t="s">
        <v>345</v>
      </c>
      <c r="F66" s="19" t="s">
        <v>346</v>
      </c>
      <c r="G66" s="19" t="s">
        <v>139</v>
      </c>
      <c r="H66" s="19" t="s">
        <v>347</v>
      </c>
      <c r="I66" s="19" t="b">
        <v>1</v>
      </c>
      <c r="J66" s="20">
        <v>61</v>
      </c>
    </row>
    <row r="67" spans="3:10" x14ac:dyDescent="0.35">
      <c r="C67" s="19" t="s">
        <v>348</v>
      </c>
      <c r="D67" s="19" t="s">
        <v>349</v>
      </c>
      <c r="E67" s="19" t="s">
        <v>350</v>
      </c>
      <c r="F67" s="19" t="s">
        <v>351</v>
      </c>
      <c r="G67" s="19" t="s">
        <v>139</v>
      </c>
      <c r="H67" s="19" t="s">
        <v>352</v>
      </c>
      <c r="I67" s="19" t="b">
        <v>1</v>
      </c>
      <c r="J67" s="20">
        <v>62</v>
      </c>
    </row>
    <row r="68" spans="3:10" x14ac:dyDescent="0.35">
      <c r="C68" s="19" t="s">
        <v>21</v>
      </c>
      <c r="D68" s="19" t="s">
        <v>353</v>
      </c>
      <c r="E68" s="19" t="s">
        <v>354</v>
      </c>
      <c r="F68" s="19" t="s">
        <v>355</v>
      </c>
      <c r="G68" s="19" t="s">
        <v>356</v>
      </c>
      <c r="H68" s="19" t="s">
        <v>357</v>
      </c>
      <c r="I68" s="19" t="b">
        <v>1</v>
      </c>
      <c r="J68" s="20">
        <v>63</v>
      </c>
    </row>
    <row r="69" spans="3:10" x14ac:dyDescent="0.35">
      <c r="C69" s="19" t="s">
        <v>27</v>
      </c>
      <c r="D69" s="19" t="s">
        <v>358</v>
      </c>
      <c r="E69" s="19" t="s">
        <v>359</v>
      </c>
      <c r="F69" s="19" t="s">
        <v>360</v>
      </c>
      <c r="G69" s="19" t="s">
        <v>361</v>
      </c>
      <c r="H69" s="19" t="s">
        <v>362</v>
      </c>
      <c r="I69" s="19" t="b">
        <v>1</v>
      </c>
      <c r="J69" s="20">
        <v>64</v>
      </c>
    </row>
    <row r="70" spans="3:10" x14ac:dyDescent="0.35">
      <c r="C70" s="19" t="s">
        <v>363</v>
      </c>
      <c r="D70" s="19" t="s">
        <v>364</v>
      </c>
      <c r="E70" s="19" t="s">
        <v>365</v>
      </c>
      <c r="F70" s="19" t="s">
        <v>366</v>
      </c>
      <c r="G70" s="19" t="s">
        <v>361</v>
      </c>
      <c r="H70" s="19" t="s">
        <v>367</v>
      </c>
      <c r="I70" s="19" t="b">
        <v>1</v>
      </c>
      <c r="J70" s="20">
        <v>65</v>
      </c>
    </row>
    <row r="71" spans="3:10" x14ac:dyDescent="0.35">
      <c r="C71" s="19" t="s">
        <v>368</v>
      </c>
      <c r="D71" s="19" t="s">
        <v>369</v>
      </c>
      <c r="E71" s="19" t="s">
        <v>370</v>
      </c>
      <c r="F71" s="19" t="s">
        <v>371</v>
      </c>
      <c r="G71" s="19" t="s">
        <v>361</v>
      </c>
      <c r="H71" s="19" t="s">
        <v>372</v>
      </c>
      <c r="I71" s="19" t="b">
        <v>1</v>
      </c>
      <c r="J71" s="20">
        <v>66</v>
      </c>
    </row>
    <row r="72" spans="3:10" x14ac:dyDescent="0.35">
      <c r="C72" s="19" t="s">
        <v>373</v>
      </c>
      <c r="D72" s="19" t="s">
        <v>374</v>
      </c>
      <c r="E72" s="19" t="s">
        <v>375</v>
      </c>
      <c r="F72" s="19" t="s">
        <v>376</v>
      </c>
      <c r="G72" s="19" t="s">
        <v>361</v>
      </c>
      <c r="H72" s="19" t="s">
        <v>377</v>
      </c>
      <c r="I72" s="19" t="b">
        <v>1</v>
      </c>
      <c r="J72" s="20">
        <v>67</v>
      </c>
    </row>
    <row r="73" spans="3:10" x14ac:dyDescent="0.35">
      <c r="C73" s="19" t="s">
        <v>378</v>
      </c>
      <c r="D73" s="19" t="s">
        <v>379</v>
      </c>
      <c r="E73" s="19" t="s">
        <v>380</v>
      </c>
      <c r="F73" s="19" t="s">
        <v>381</v>
      </c>
      <c r="G73" s="19" t="s">
        <v>356</v>
      </c>
      <c r="H73" s="19" t="s">
        <v>382</v>
      </c>
      <c r="I73" s="19" t="b">
        <v>1</v>
      </c>
      <c r="J73" s="20">
        <v>68</v>
      </c>
    </row>
    <row r="74" spans="3:10" x14ac:dyDescent="0.35">
      <c r="C74" s="19" t="s">
        <v>29</v>
      </c>
      <c r="D74" s="19" t="s">
        <v>383</v>
      </c>
      <c r="E74" s="19" t="s">
        <v>384</v>
      </c>
      <c r="F74" s="19" t="s">
        <v>385</v>
      </c>
      <c r="G74" s="19" t="s">
        <v>386</v>
      </c>
      <c r="H74" s="19" t="s">
        <v>387</v>
      </c>
      <c r="I74" s="19" t="b">
        <v>1</v>
      </c>
      <c r="J74" s="20">
        <v>69</v>
      </c>
    </row>
    <row r="75" spans="3:10" x14ac:dyDescent="0.35">
      <c r="C75" s="19" t="s">
        <v>388</v>
      </c>
      <c r="D75" s="19" t="s">
        <v>389</v>
      </c>
      <c r="E75" s="19" t="s">
        <v>390</v>
      </c>
      <c r="F75" s="19" t="s">
        <v>391</v>
      </c>
      <c r="G75" s="19" t="s">
        <v>386</v>
      </c>
      <c r="H75" s="19" t="s">
        <v>392</v>
      </c>
      <c r="I75" s="19" t="b">
        <v>1</v>
      </c>
      <c r="J75" s="20">
        <v>70</v>
      </c>
    </row>
    <row r="76" spans="3:10" x14ac:dyDescent="0.35">
      <c r="C76" s="19" t="s">
        <v>393</v>
      </c>
      <c r="D76" s="19" t="s">
        <v>394</v>
      </c>
      <c r="E76" s="19" t="s">
        <v>395</v>
      </c>
      <c r="F76" s="19" t="s">
        <v>396</v>
      </c>
      <c r="G76" s="19" t="s">
        <v>356</v>
      </c>
      <c r="H76" s="19" t="s">
        <v>397</v>
      </c>
      <c r="I76" s="19" t="b">
        <v>1</v>
      </c>
      <c r="J76" s="20">
        <v>71</v>
      </c>
    </row>
    <row r="77" spans="3:10" x14ac:dyDescent="0.35">
      <c r="C77" s="19" t="s">
        <v>398</v>
      </c>
      <c r="D77" s="19" t="s">
        <v>399</v>
      </c>
      <c r="E77" s="19" t="s">
        <v>400</v>
      </c>
      <c r="F77" s="19" t="s">
        <v>401</v>
      </c>
      <c r="G77" s="19" t="s">
        <v>356</v>
      </c>
      <c r="H77" s="19" t="s">
        <v>402</v>
      </c>
      <c r="I77" s="19" t="b">
        <v>1</v>
      </c>
      <c r="J77" s="20">
        <v>72</v>
      </c>
    </row>
    <row r="78" spans="3:10" x14ac:dyDescent="0.35">
      <c r="C78" s="19" t="s">
        <v>403</v>
      </c>
      <c r="D78" s="19" t="s">
        <v>404</v>
      </c>
      <c r="E78" s="19" t="s">
        <v>405</v>
      </c>
      <c r="F78" s="19" t="s">
        <v>406</v>
      </c>
      <c r="G78" s="19" t="s">
        <v>356</v>
      </c>
      <c r="H78" s="19" t="s">
        <v>407</v>
      </c>
      <c r="I78" s="19" t="b">
        <v>1</v>
      </c>
      <c r="J78" s="20">
        <v>73</v>
      </c>
    </row>
    <row r="79" spans="3:10" x14ac:dyDescent="0.35">
      <c r="C79" s="19" t="s">
        <v>408</v>
      </c>
      <c r="D79" s="19" t="s">
        <v>409</v>
      </c>
      <c r="E79" s="19" t="s">
        <v>410</v>
      </c>
      <c r="F79" s="19" t="s">
        <v>411</v>
      </c>
      <c r="G79" s="19" t="s">
        <v>139</v>
      </c>
      <c r="H79" s="19" t="s">
        <v>412</v>
      </c>
      <c r="I79" s="19" t="b">
        <v>1</v>
      </c>
      <c r="J79" s="20">
        <v>74</v>
      </c>
    </row>
    <row r="80" spans="3:10" x14ac:dyDescent="0.35">
      <c r="C80" s="19" t="s">
        <v>413</v>
      </c>
      <c r="D80" s="19" t="s">
        <v>414</v>
      </c>
      <c r="E80" s="19" t="s">
        <v>415</v>
      </c>
      <c r="F80" s="19" t="s">
        <v>416</v>
      </c>
      <c r="G80" s="19" t="s">
        <v>139</v>
      </c>
      <c r="H80" s="19" t="s">
        <v>417</v>
      </c>
      <c r="I80" s="19" t="b">
        <v>1</v>
      </c>
      <c r="J80" s="20">
        <v>75</v>
      </c>
    </row>
    <row r="81" spans="3:10" x14ac:dyDescent="0.35">
      <c r="C81" s="24" t="s">
        <v>418</v>
      </c>
      <c r="D81" s="24" t="s">
        <v>1758</v>
      </c>
      <c r="E81" s="24" t="s">
        <v>419</v>
      </c>
      <c r="F81" s="24" t="s">
        <v>420</v>
      </c>
      <c r="G81" s="24" t="s">
        <v>139</v>
      </c>
      <c r="H81" s="24" t="s">
        <v>1759</v>
      </c>
      <c r="I81" s="24" t="b">
        <v>1</v>
      </c>
      <c r="J81" s="25">
        <v>76</v>
      </c>
    </row>
    <row r="82" spans="3:10" x14ac:dyDescent="0.35">
      <c r="C82" s="19" t="s">
        <v>421</v>
      </c>
      <c r="D82" s="19" t="s">
        <v>422</v>
      </c>
      <c r="E82" s="19" t="s">
        <v>423</v>
      </c>
      <c r="F82" s="19" t="s">
        <v>424</v>
      </c>
      <c r="G82" s="19" t="s">
        <v>139</v>
      </c>
      <c r="H82" s="19" t="s">
        <v>425</v>
      </c>
      <c r="I82" s="19" t="b">
        <v>1</v>
      </c>
      <c r="J82" s="20">
        <v>77</v>
      </c>
    </row>
    <row r="83" spans="3:10" x14ac:dyDescent="0.35">
      <c r="C83" s="19" t="s">
        <v>426</v>
      </c>
      <c r="D83" s="19" t="s">
        <v>427</v>
      </c>
      <c r="E83" s="19" t="s">
        <v>428</v>
      </c>
      <c r="F83" s="19" t="s">
        <v>429</v>
      </c>
      <c r="G83" s="19" t="s">
        <v>139</v>
      </c>
      <c r="H83" s="19" t="s">
        <v>430</v>
      </c>
      <c r="I83" s="19" t="b">
        <v>1</v>
      </c>
      <c r="J83" s="20">
        <v>78</v>
      </c>
    </row>
    <row r="84" spans="3:10" x14ac:dyDescent="0.35">
      <c r="C84" s="19" t="s">
        <v>431</v>
      </c>
      <c r="D84" s="19" t="s">
        <v>432</v>
      </c>
      <c r="E84" s="19" t="s">
        <v>433</v>
      </c>
      <c r="F84" s="19" t="s">
        <v>434</v>
      </c>
      <c r="G84" s="19" t="s">
        <v>139</v>
      </c>
      <c r="H84" s="19" t="s">
        <v>435</v>
      </c>
      <c r="I84" s="19" t="b">
        <v>1</v>
      </c>
      <c r="J84" s="20">
        <v>79</v>
      </c>
    </row>
    <row r="85" spans="3:10" x14ac:dyDescent="0.35">
      <c r="C85" s="19" t="s">
        <v>436</v>
      </c>
      <c r="D85" s="19" t="s">
        <v>437</v>
      </c>
      <c r="E85" s="19" t="s">
        <v>438</v>
      </c>
      <c r="F85" s="19" t="s">
        <v>439</v>
      </c>
      <c r="G85" s="19" t="s">
        <v>139</v>
      </c>
      <c r="H85" s="19" t="s">
        <v>440</v>
      </c>
      <c r="I85" s="19" t="b">
        <v>1</v>
      </c>
      <c r="J85" s="20">
        <v>80</v>
      </c>
    </row>
    <row r="86" spans="3:10" x14ac:dyDescent="0.35">
      <c r="C86" s="19" t="s">
        <v>441</v>
      </c>
      <c r="D86" s="19" t="s">
        <v>442</v>
      </c>
      <c r="E86" s="19" t="s">
        <v>443</v>
      </c>
      <c r="F86" s="19" t="s">
        <v>444</v>
      </c>
      <c r="G86" s="19" t="s">
        <v>139</v>
      </c>
      <c r="H86" s="19" t="s">
        <v>445</v>
      </c>
      <c r="I86" s="19" t="b">
        <v>1</v>
      </c>
      <c r="J86" s="20">
        <v>81</v>
      </c>
    </row>
    <row r="87" spans="3:10" x14ac:dyDescent="0.35">
      <c r="C87" s="19" t="s">
        <v>446</v>
      </c>
      <c r="D87" s="19" t="s">
        <v>447</v>
      </c>
      <c r="E87" s="19" t="s">
        <v>448</v>
      </c>
      <c r="F87" s="19" t="s">
        <v>449</v>
      </c>
      <c r="G87" s="19" t="s">
        <v>139</v>
      </c>
      <c r="H87" s="19" t="s">
        <v>450</v>
      </c>
      <c r="I87" s="19" t="b">
        <v>1</v>
      </c>
      <c r="J87" s="20">
        <v>82</v>
      </c>
    </row>
    <row r="88" spans="3:10" x14ac:dyDescent="0.35">
      <c r="C88" s="19" t="s">
        <v>451</v>
      </c>
      <c r="D88" s="19" t="s">
        <v>452</v>
      </c>
      <c r="E88" s="19" t="s">
        <v>453</v>
      </c>
      <c r="F88" s="19" t="s">
        <v>454</v>
      </c>
      <c r="G88" s="19" t="s">
        <v>139</v>
      </c>
      <c r="H88" s="19" t="s">
        <v>455</v>
      </c>
      <c r="I88" s="19" t="b">
        <v>1</v>
      </c>
      <c r="J88" s="20">
        <v>83</v>
      </c>
    </row>
    <row r="89" spans="3:10" x14ac:dyDescent="0.35">
      <c r="C89" s="19" t="s">
        <v>456</v>
      </c>
      <c r="D89" s="19" t="s">
        <v>457</v>
      </c>
      <c r="E89" s="19" t="s">
        <v>458</v>
      </c>
      <c r="F89" s="19" t="s">
        <v>459</v>
      </c>
      <c r="G89" s="19" t="s">
        <v>139</v>
      </c>
      <c r="H89" s="19" t="s">
        <v>460</v>
      </c>
      <c r="I89" s="19" t="b">
        <v>1</v>
      </c>
      <c r="J89" s="20">
        <v>84</v>
      </c>
    </row>
    <row r="90" spans="3:10" x14ac:dyDescent="0.35">
      <c r="C90" s="19" t="s">
        <v>461</v>
      </c>
      <c r="D90" s="19" t="s">
        <v>462</v>
      </c>
      <c r="E90" s="19" t="s">
        <v>463</v>
      </c>
      <c r="F90" s="19" t="s">
        <v>464</v>
      </c>
      <c r="G90" s="19" t="s">
        <v>139</v>
      </c>
      <c r="H90" s="19" t="s">
        <v>465</v>
      </c>
      <c r="I90" s="19" t="b">
        <v>1</v>
      </c>
      <c r="J90" s="20">
        <v>85</v>
      </c>
    </row>
    <row r="91" spans="3:10" x14ac:dyDescent="0.35">
      <c r="C91" s="19" t="s">
        <v>466</v>
      </c>
      <c r="D91" s="19" t="s">
        <v>467</v>
      </c>
      <c r="E91" s="19" t="s">
        <v>468</v>
      </c>
      <c r="F91" s="19" t="s">
        <v>469</v>
      </c>
      <c r="G91" s="19" t="s">
        <v>139</v>
      </c>
      <c r="H91" s="19" t="s">
        <v>470</v>
      </c>
      <c r="I91" s="19" t="b">
        <v>1</v>
      </c>
      <c r="J91" s="20">
        <v>86</v>
      </c>
    </row>
    <row r="92" spans="3:10" x14ac:dyDescent="0.35">
      <c r="C92" s="19" t="s">
        <v>471</v>
      </c>
      <c r="D92" s="19" t="s">
        <v>472</v>
      </c>
      <c r="E92" s="19" t="s">
        <v>473</v>
      </c>
      <c r="F92" s="19" t="s">
        <v>474</v>
      </c>
      <c r="G92" s="19" t="s">
        <v>139</v>
      </c>
      <c r="H92" s="19" t="s">
        <v>475</v>
      </c>
      <c r="I92" s="19" t="b">
        <v>1</v>
      </c>
      <c r="J92" s="20">
        <v>87</v>
      </c>
    </row>
    <row r="93" spans="3:10" x14ac:dyDescent="0.35">
      <c r="C93" s="19" t="s">
        <v>476</v>
      </c>
      <c r="D93" s="19" t="s">
        <v>477</v>
      </c>
      <c r="E93" s="19" t="s">
        <v>478</v>
      </c>
      <c r="F93" s="19" t="s">
        <v>479</v>
      </c>
      <c r="G93" s="19" t="s">
        <v>139</v>
      </c>
      <c r="H93" s="19" t="s">
        <v>480</v>
      </c>
      <c r="I93" s="19" t="b">
        <v>1</v>
      </c>
      <c r="J93" s="20">
        <v>88</v>
      </c>
    </row>
    <row r="94" spans="3:10" x14ac:dyDescent="0.35">
      <c r="C94" s="19" t="s">
        <v>481</v>
      </c>
      <c r="D94" s="19" t="s">
        <v>482</v>
      </c>
      <c r="E94" s="19" t="s">
        <v>483</v>
      </c>
      <c r="F94" s="19" t="s">
        <v>484</v>
      </c>
      <c r="G94" s="19" t="s">
        <v>139</v>
      </c>
      <c r="H94" s="19" t="s">
        <v>485</v>
      </c>
      <c r="I94" s="19" t="b">
        <v>1</v>
      </c>
      <c r="J94" s="20">
        <v>89</v>
      </c>
    </row>
    <row r="95" spans="3:10" x14ac:dyDescent="0.35">
      <c r="C95" s="19" t="s">
        <v>30</v>
      </c>
      <c r="D95" s="19" t="s">
        <v>486</v>
      </c>
      <c r="E95" s="19" t="s">
        <v>487</v>
      </c>
      <c r="F95" s="19" t="s">
        <v>488</v>
      </c>
      <c r="G95" s="19" t="s">
        <v>489</v>
      </c>
      <c r="H95" s="19" t="s">
        <v>490</v>
      </c>
      <c r="I95" s="19" t="b">
        <v>1</v>
      </c>
      <c r="J95" s="20">
        <v>90</v>
      </c>
    </row>
    <row r="96" spans="3:10" x14ac:dyDescent="0.35">
      <c r="C96" s="19" t="s">
        <v>491</v>
      </c>
      <c r="D96" s="19" t="s">
        <v>492</v>
      </c>
      <c r="E96" s="19" t="s">
        <v>493</v>
      </c>
      <c r="F96" s="19" t="s">
        <v>494</v>
      </c>
      <c r="G96" s="19" t="s">
        <v>489</v>
      </c>
      <c r="H96" s="19" t="s">
        <v>495</v>
      </c>
      <c r="I96" s="19" t="b">
        <v>1</v>
      </c>
      <c r="J96" s="20">
        <v>91</v>
      </c>
    </row>
    <row r="97" spans="3:10" x14ac:dyDescent="0.35">
      <c r="C97" s="24" t="s">
        <v>496</v>
      </c>
      <c r="D97" s="24" t="s">
        <v>1760</v>
      </c>
      <c r="E97" s="24" t="s">
        <v>1761</v>
      </c>
      <c r="F97" s="24" t="s">
        <v>497</v>
      </c>
      <c r="G97" s="24" t="s">
        <v>489</v>
      </c>
      <c r="H97" s="24" t="s">
        <v>1762</v>
      </c>
      <c r="I97" s="24" t="b">
        <v>1</v>
      </c>
      <c r="J97" s="25">
        <v>92</v>
      </c>
    </row>
    <row r="98" spans="3:10" x14ac:dyDescent="0.35">
      <c r="C98" s="19" t="s">
        <v>498</v>
      </c>
      <c r="D98" s="19" t="s">
        <v>499</v>
      </c>
      <c r="E98" s="19" t="s">
        <v>500</v>
      </c>
      <c r="F98" s="19" t="s">
        <v>501</v>
      </c>
      <c r="G98" s="19" t="s">
        <v>139</v>
      </c>
      <c r="H98" s="19" t="s">
        <v>502</v>
      </c>
      <c r="I98" s="19" t="b">
        <v>1</v>
      </c>
      <c r="J98" s="20">
        <v>93</v>
      </c>
    </row>
    <row r="99" spans="3:10" x14ac:dyDescent="0.35">
      <c r="C99" s="19" t="s">
        <v>503</v>
      </c>
      <c r="D99" s="19" t="s">
        <v>504</v>
      </c>
      <c r="E99" s="19" t="s">
        <v>505</v>
      </c>
      <c r="F99" s="19" t="s">
        <v>506</v>
      </c>
      <c r="G99" s="19" t="s">
        <v>139</v>
      </c>
      <c r="H99" s="19" t="s">
        <v>507</v>
      </c>
      <c r="I99" s="19" t="b">
        <v>1</v>
      </c>
      <c r="J99" s="20">
        <v>94</v>
      </c>
    </row>
    <row r="100" spans="3:10" x14ac:dyDescent="0.35">
      <c r="C100" s="19" t="s">
        <v>508</v>
      </c>
      <c r="D100" s="19" t="s">
        <v>509</v>
      </c>
      <c r="E100" s="19" t="s">
        <v>510</v>
      </c>
      <c r="F100" s="19" t="s">
        <v>511</v>
      </c>
      <c r="G100" s="19" t="s">
        <v>100</v>
      </c>
      <c r="H100" s="19" t="s">
        <v>512</v>
      </c>
      <c r="I100" s="19" t="b">
        <v>1</v>
      </c>
      <c r="J100" s="20">
        <v>95</v>
      </c>
    </row>
    <row r="101" spans="3:10" x14ac:dyDescent="0.35">
      <c r="C101" s="19" t="s">
        <v>513</v>
      </c>
      <c r="D101" s="19" t="s">
        <v>514</v>
      </c>
      <c r="E101" s="19" t="s">
        <v>515</v>
      </c>
      <c r="F101" s="19" t="s">
        <v>516</v>
      </c>
      <c r="G101" s="19" t="s">
        <v>100</v>
      </c>
      <c r="H101" s="19" t="s">
        <v>517</v>
      </c>
      <c r="I101" s="19" t="b">
        <v>1</v>
      </c>
      <c r="J101" s="20">
        <v>96</v>
      </c>
    </row>
    <row r="102" spans="3:10" x14ac:dyDescent="0.35">
      <c r="C102" s="19" t="s">
        <v>518</v>
      </c>
      <c r="D102" s="19" t="s">
        <v>519</v>
      </c>
      <c r="E102" s="19" t="s">
        <v>520</v>
      </c>
      <c r="F102" s="19" t="s">
        <v>521</v>
      </c>
      <c r="G102" s="19" t="s">
        <v>100</v>
      </c>
      <c r="H102" s="19" t="s">
        <v>522</v>
      </c>
      <c r="I102" s="19" t="b">
        <v>1</v>
      </c>
      <c r="J102" s="20">
        <v>97</v>
      </c>
    </row>
    <row r="103" spans="3:10" x14ac:dyDescent="0.35">
      <c r="C103" s="19" t="s">
        <v>523</v>
      </c>
      <c r="D103" s="19" t="s">
        <v>524</v>
      </c>
      <c r="E103" s="19" t="s">
        <v>525</v>
      </c>
      <c r="F103" s="19" t="s">
        <v>526</v>
      </c>
      <c r="G103" s="19" t="s">
        <v>100</v>
      </c>
      <c r="H103" s="19" t="s">
        <v>527</v>
      </c>
      <c r="I103" s="19" t="b">
        <v>1</v>
      </c>
      <c r="J103" s="20">
        <v>98</v>
      </c>
    </row>
    <row r="104" spans="3:10" x14ac:dyDescent="0.35">
      <c r="C104" s="19" t="s">
        <v>528</v>
      </c>
      <c r="D104" s="19" t="s">
        <v>1763</v>
      </c>
      <c r="E104" s="19" t="s">
        <v>529</v>
      </c>
      <c r="F104" s="19" t="s">
        <v>530</v>
      </c>
      <c r="G104" s="19" t="s">
        <v>139</v>
      </c>
      <c r="H104" s="19" t="s">
        <v>531</v>
      </c>
      <c r="I104" s="19" t="b">
        <v>1</v>
      </c>
      <c r="J104" s="20">
        <v>99</v>
      </c>
    </row>
    <row r="105" spans="3:10" x14ac:dyDescent="0.35">
      <c r="C105" s="19" t="s">
        <v>532</v>
      </c>
      <c r="D105" s="19" t="s">
        <v>533</v>
      </c>
      <c r="E105" s="19" t="s">
        <v>534</v>
      </c>
      <c r="F105" s="19" t="s">
        <v>535</v>
      </c>
      <c r="G105" s="19" t="s">
        <v>100</v>
      </c>
      <c r="H105" s="19" t="s">
        <v>536</v>
      </c>
      <c r="I105" s="19" t="b">
        <v>1</v>
      </c>
      <c r="J105" s="20">
        <v>100</v>
      </c>
    </row>
    <row r="106" spans="3:10" x14ac:dyDescent="0.35">
      <c r="C106" s="19" t="s">
        <v>537</v>
      </c>
      <c r="D106" s="19" t="s">
        <v>538</v>
      </c>
      <c r="E106" s="19" t="s">
        <v>539</v>
      </c>
      <c r="F106" s="19" t="s">
        <v>540</v>
      </c>
      <c r="G106" s="19"/>
      <c r="H106" s="19" t="s">
        <v>56</v>
      </c>
      <c r="I106" s="19" t="b">
        <v>1</v>
      </c>
      <c r="J106" s="20"/>
    </row>
    <row r="107" spans="3:10" x14ac:dyDescent="0.35">
      <c r="C107" s="19" t="s">
        <v>541</v>
      </c>
      <c r="D107" s="19" t="s">
        <v>542</v>
      </c>
      <c r="E107" s="19" t="s">
        <v>543</v>
      </c>
      <c r="F107" s="19" t="s">
        <v>544</v>
      </c>
      <c r="G107" s="19"/>
      <c r="H107" s="19" t="s">
        <v>545</v>
      </c>
      <c r="I107" s="19" t="b">
        <v>1</v>
      </c>
      <c r="J107" s="20"/>
    </row>
    <row r="108" spans="3:10" x14ac:dyDescent="0.35">
      <c r="C108" s="19" t="s">
        <v>546</v>
      </c>
      <c r="D108" s="19" t="s">
        <v>547</v>
      </c>
      <c r="E108" s="19" t="s">
        <v>548</v>
      </c>
      <c r="F108" s="19" t="s">
        <v>549</v>
      </c>
      <c r="G108" s="19"/>
      <c r="H108" s="19" t="s">
        <v>550</v>
      </c>
      <c r="I108" s="19" t="b">
        <v>1</v>
      </c>
      <c r="J108" s="20"/>
    </row>
    <row r="109" spans="3:10" x14ac:dyDescent="0.35">
      <c r="C109" s="19" t="s">
        <v>551</v>
      </c>
      <c r="D109" s="19" t="s">
        <v>552</v>
      </c>
      <c r="E109" s="19" t="s">
        <v>553</v>
      </c>
      <c r="F109" s="19" t="s">
        <v>554</v>
      </c>
      <c r="G109" s="19"/>
      <c r="H109" s="19" t="s">
        <v>555</v>
      </c>
      <c r="I109" s="19" t="b">
        <v>1</v>
      </c>
      <c r="J109" s="20"/>
    </row>
    <row r="110" spans="3:10" x14ac:dyDescent="0.35">
      <c r="C110" s="19" t="s">
        <v>556</v>
      </c>
      <c r="D110" s="19" t="s">
        <v>557</v>
      </c>
      <c r="E110" s="19" t="s">
        <v>558</v>
      </c>
      <c r="F110" s="19" t="s">
        <v>559</v>
      </c>
      <c r="G110" s="19"/>
      <c r="H110" s="19" t="s">
        <v>560</v>
      </c>
      <c r="I110" s="19" t="b">
        <v>1</v>
      </c>
      <c r="J110" s="20"/>
    </row>
    <row r="111" spans="3:10" x14ac:dyDescent="0.35">
      <c r="C111" s="19" t="s">
        <v>561</v>
      </c>
      <c r="D111" s="19" t="s">
        <v>562</v>
      </c>
      <c r="E111" s="19" t="s">
        <v>563</v>
      </c>
      <c r="F111" s="19" t="s">
        <v>564</v>
      </c>
      <c r="G111" s="19"/>
      <c r="H111" s="19" t="s">
        <v>565</v>
      </c>
      <c r="I111" s="19" t="b">
        <v>1</v>
      </c>
      <c r="J111" s="20"/>
    </row>
    <row r="112" spans="3:10" x14ac:dyDescent="0.35">
      <c r="C112" s="19" t="s">
        <v>566</v>
      </c>
      <c r="D112" s="19" t="s">
        <v>567</v>
      </c>
      <c r="E112" s="19" t="s">
        <v>568</v>
      </c>
      <c r="F112" s="19" t="s">
        <v>569</v>
      </c>
      <c r="G112" s="19"/>
      <c r="H112" s="19" t="s">
        <v>570</v>
      </c>
      <c r="I112" s="19" t="b">
        <v>1</v>
      </c>
      <c r="J112" s="20"/>
    </row>
    <row r="113" spans="3:10" x14ac:dyDescent="0.35">
      <c r="C113" s="19" t="s">
        <v>571</v>
      </c>
      <c r="D113" s="19" t="s">
        <v>572</v>
      </c>
      <c r="E113" s="19" t="s">
        <v>573</v>
      </c>
      <c r="F113" s="19" t="s">
        <v>574</v>
      </c>
      <c r="G113" s="19"/>
      <c r="H113" s="19"/>
      <c r="I113" s="19" t="b">
        <v>1</v>
      </c>
      <c r="J113" s="20"/>
    </row>
    <row r="114" spans="3:10" x14ac:dyDescent="0.35">
      <c r="C114" s="19" t="s">
        <v>575</v>
      </c>
      <c r="D114" s="19" t="s">
        <v>576</v>
      </c>
      <c r="E114" s="19" t="s">
        <v>577</v>
      </c>
      <c r="F114" s="19" t="s">
        <v>578</v>
      </c>
      <c r="G114" s="19"/>
      <c r="H114" s="19"/>
      <c r="I114" s="19" t="b">
        <v>1</v>
      </c>
      <c r="J114" s="20"/>
    </row>
    <row r="115" spans="3:10" x14ac:dyDescent="0.35">
      <c r="C115" s="19" t="s">
        <v>579</v>
      </c>
      <c r="D115" s="19" t="s">
        <v>580</v>
      </c>
      <c r="E115" s="19" t="s">
        <v>581</v>
      </c>
      <c r="F115" s="19" t="s">
        <v>582</v>
      </c>
      <c r="G115" s="19"/>
      <c r="H115" s="19" t="s">
        <v>583</v>
      </c>
      <c r="I115" s="19" t="b">
        <v>1</v>
      </c>
      <c r="J115" s="20"/>
    </row>
    <row r="116" spans="3:10" x14ac:dyDescent="0.35">
      <c r="C116" s="19" t="s">
        <v>584</v>
      </c>
      <c r="D116" s="19" t="s">
        <v>585</v>
      </c>
      <c r="E116" s="19" t="s">
        <v>586</v>
      </c>
      <c r="F116" s="19" t="s">
        <v>587</v>
      </c>
      <c r="G116" s="19"/>
      <c r="H116" s="19" t="s">
        <v>588</v>
      </c>
      <c r="I116" s="19" t="b">
        <v>1</v>
      </c>
      <c r="J116" s="20"/>
    </row>
    <row r="117" spans="3:10" x14ac:dyDescent="0.35">
      <c r="C117" s="19" t="s">
        <v>589</v>
      </c>
      <c r="D117" s="19" t="s">
        <v>590</v>
      </c>
      <c r="E117" s="19" t="s">
        <v>591</v>
      </c>
      <c r="F117" s="19" t="s">
        <v>592</v>
      </c>
      <c r="G117" s="19"/>
      <c r="H117" s="19" t="s">
        <v>593</v>
      </c>
      <c r="I117" s="19" t="b">
        <v>1</v>
      </c>
      <c r="J117" s="20"/>
    </row>
    <row r="118" spans="3:10" x14ac:dyDescent="0.35">
      <c r="C118" s="19" t="s">
        <v>594</v>
      </c>
      <c r="D118" s="19" t="s">
        <v>595</v>
      </c>
      <c r="E118" s="19" t="s">
        <v>596</v>
      </c>
      <c r="F118" s="19" t="s">
        <v>597</v>
      </c>
      <c r="G118" s="19" t="s">
        <v>13</v>
      </c>
      <c r="H118" s="19" t="s">
        <v>598</v>
      </c>
      <c r="I118" s="19" t="b">
        <v>1</v>
      </c>
      <c r="J118" s="20">
        <v>101</v>
      </c>
    </row>
    <row r="119" spans="3:10" x14ac:dyDescent="0.35">
      <c r="C119" s="19" t="s">
        <v>599</v>
      </c>
      <c r="D119" s="19" t="s">
        <v>600</v>
      </c>
      <c r="E119" s="19" t="s">
        <v>601</v>
      </c>
      <c r="F119" s="19" t="s">
        <v>602</v>
      </c>
      <c r="G119" s="19" t="s">
        <v>100</v>
      </c>
      <c r="H119" s="19" t="s">
        <v>603</v>
      </c>
      <c r="I119" s="19" t="b">
        <v>1</v>
      </c>
      <c r="J119" s="20">
        <v>102</v>
      </c>
    </row>
    <row r="120" spans="3:10" x14ac:dyDescent="0.35">
      <c r="C120" s="19" t="s">
        <v>1608</v>
      </c>
      <c r="D120" s="19" t="s">
        <v>604</v>
      </c>
      <c r="E120" s="19" t="s">
        <v>605</v>
      </c>
      <c r="F120" s="19"/>
      <c r="G120" s="19" t="s">
        <v>606</v>
      </c>
      <c r="H120" s="19"/>
      <c r="I120" s="19" t="b">
        <v>1</v>
      </c>
      <c r="J120" s="20">
        <v>103</v>
      </c>
    </row>
    <row r="121" spans="3:10" x14ac:dyDescent="0.35">
      <c r="C121" s="19" t="s">
        <v>1610</v>
      </c>
      <c r="D121" s="19" t="s">
        <v>608</v>
      </c>
      <c r="E121" s="19" t="s">
        <v>609</v>
      </c>
      <c r="F121" s="19"/>
      <c r="G121" s="19" t="s">
        <v>606</v>
      </c>
      <c r="H121" s="19" t="s">
        <v>610</v>
      </c>
      <c r="I121" s="19" t="b">
        <v>1</v>
      </c>
      <c r="J121" s="20">
        <v>104</v>
      </c>
    </row>
    <row r="122" spans="3:10" x14ac:dyDescent="0.35">
      <c r="C122" s="19" t="s">
        <v>1629</v>
      </c>
      <c r="D122" s="19" t="s">
        <v>611</v>
      </c>
      <c r="E122" s="19" t="s">
        <v>612</v>
      </c>
      <c r="F122" s="19"/>
      <c r="G122" s="19" t="s">
        <v>606</v>
      </c>
      <c r="H122" s="19" t="s">
        <v>613</v>
      </c>
      <c r="I122" s="19" t="b">
        <v>1</v>
      </c>
      <c r="J122" s="20">
        <v>105</v>
      </c>
    </row>
    <row r="123" spans="3:10" x14ac:dyDescent="0.35">
      <c r="C123" s="19" t="s">
        <v>1770</v>
      </c>
      <c r="D123" s="19" t="s">
        <v>614</v>
      </c>
      <c r="E123" s="19" t="s">
        <v>615</v>
      </c>
      <c r="F123" s="19"/>
      <c r="G123" s="19" t="s">
        <v>606</v>
      </c>
      <c r="H123" s="19" t="s">
        <v>616</v>
      </c>
      <c r="I123" s="19" t="b">
        <v>1</v>
      </c>
      <c r="J123" s="20">
        <v>106</v>
      </c>
    </row>
    <row r="124" spans="3:10" x14ac:dyDescent="0.35">
      <c r="C124" s="19" t="s">
        <v>1771</v>
      </c>
      <c r="D124" s="19" t="s">
        <v>617</v>
      </c>
      <c r="E124" s="19" t="s">
        <v>618</v>
      </c>
      <c r="F124" s="19"/>
      <c r="G124" s="19" t="s">
        <v>606</v>
      </c>
      <c r="H124" s="19" t="s">
        <v>619</v>
      </c>
      <c r="I124" s="19" t="b">
        <v>1</v>
      </c>
      <c r="J124" s="20">
        <v>107</v>
      </c>
    </row>
    <row r="125" spans="3:10" x14ac:dyDescent="0.35">
      <c r="C125" s="19" t="s">
        <v>1772</v>
      </c>
      <c r="D125" s="19" t="s">
        <v>620</v>
      </c>
      <c r="E125" s="19" t="s">
        <v>621</v>
      </c>
      <c r="F125" s="19"/>
      <c r="G125" s="19" t="s">
        <v>622</v>
      </c>
      <c r="H125" s="19" t="s">
        <v>623</v>
      </c>
      <c r="I125" s="19" t="b">
        <v>1</v>
      </c>
      <c r="J125" s="20">
        <v>108</v>
      </c>
    </row>
    <row r="126" spans="3:10" x14ac:dyDescent="0.35">
      <c r="C126" s="19" t="s">
        <v>1773</v>
      </c>
      <c r="D126" s="19" t="s">
        <v>624</v>
      </c>
      <c r="E126" s="19" t="s">
        <v>625</v>
      </c>
      <c r="F126" s="19"/>
      <c r="G126" s="19" t="s">
        <v>622</v>
      </c>
      <c r="H126" s="19" t="s">
        <v>623</v>
      </c>
      <c r="I126" s="19" t="b">
        <v>1</v>
      </c>
      <c r="J126" s="20">
        <v>109</v>
      </c>
    </row>
    <row r="127" spans="3:10" x14ac:dyDescent="0.35">
      <c r="C127" s="19" t="s">
        <v>1624</v>
      </c>
      <c r="D127" s="19" t="s">
        <v>626</v>
      </c>
      <c r="E127" s="19" t="s">
        <v>627</v>
      </c>
      <c r="F127" s="19"/>
      <c r="G127" s="19" t="s">
        <v>622</v>
      </c>
      <c r="H127" s="19" t="s">
        <v>623</v>
      </c>
      <c r="I127" s="19" t="b">
        <v>1</v>
      </c>
      <c r="J127" s="20">
        <v>110</v>
      </c>
    </row>
    <row r="128" spans="3:10" x14ac:dyDescent="0.35">
      <c r="C128" s="19" t="s">
        <v>1774</v>
      </c>
      <c r="D128" s="19" t="s">
        <v>629</v>
      </c>
      <c r="E128" s="19" t="s">
        <v>630</v>
      </c>
      <c r="F128" s="19"/>
      <c r="G128" s="19" t="s">
        <v>622</v>
      </c>
      <c r="H128" s="19" t="s">
        <v>623</v>
      </c>
      <c r="I128" s="19" t="b">
        <v>1</v>
      </c>
      <c r="J128" s="20">
        <v>111</v>
      </c>
    </row>
    <row r="129" spans="3:10" x14ac:dyDescent="0.35">
      <c r="C129" s="19" t="s">
        <v>1775</v>
      </c>
      <c r="D129" s="19" t="s">
        <v>631</v>
      </c>
      <c r="E129" s="19" t="s">
        <v>632</v>
      </c>
      <c r="F129" s="19"/>
      <c r="G129" s="19" t="s">
        <v>622</v>
      </c>
      <c r="H129" s="19" t="s">
        <v>623</v>
      </c>
      <c r="I129" s="19" t="b">
        <v>1</v>
      </c>
      <c r="J129" s="20">
        <v>112</v>
      </c>
    </row>
    <row r="130" spans="3:10" x14ac:dyDescent="0.35">
      <c r="C130" s="19" t="s">
        <v>1776</v>
      </c>
      <c r="D130" s="19" t="s">
        <v>634</v>
      </c>
      <c r="E130" s="19" t="s">
        <v>635</v>
      </c>
      <c r="F130" s="19"/>
      <c r="G130" s="19" t="s">
        <v>622</v>
      </c>
      <c r="H130" s="19" t="s">
        <v>623</v>
      </c>
      <c r="I130" s="19" t="b">
        <v>1</v>
      </c>
      <c r="J130" s="20">
        <v>113</v>
      </c>
    </row>
    <row r="131" spans="3:10" x14ac:dyDescent="0.35">
      <c r="C131" s="19" t="s">
        <v>1612</v>
      </c>
      <c r="D131" s="19" t="s">
        <v>637</v>
      </c>
      <c r="E131" s="19" t="s">
        <v>638</v>
      </c>
      <c r="F131" s="19"/>
      <c r="G131" s="19" t="s">
        <v>622</v>
      </c>
      <c r="H131" s="19" t="s">
        <v>623</v>
      </c>
      <c r="I131" s="19" t="b">
        <v>1</v>
      </c>
      <c r="J131" s="20">
        <v>114</v>
      </c>
    </row>
    <row r="132" spans="3:10" x14ac:dyDescent="0.35">
      <c r="C132" s="19" t="s">
        <v>1777</v>
      </c>
      <c r="D132" s="19" t="s">
        <v>639</v>
      </c>
      <c r="E132" s="19" t="s">
        <v>640</v>
      </c>
      <c r="F132" s="19"/>
      <c r="G132" s="19" t="s">
        <v>622</v>
      </c>
      <c r="H132" s="19" t="s">
        <v>623</v>
      </c>
      <c r="I132" s="19" t="b">
        <v>1</v>
      </c>
      <c r="J132" s="20">
        <v>115</v>
      </c>
    </row>
    <row r="133" spans="3:10" x14ac:dyDescent="0.35">
      <c r="C133" s="19" t="s">
        <v>1778</v>
      </c>
      <c r="D133" s="19" t="s">
        <v>641</v>
      </c>
      <c r="E133" s="19" t="s">
        <v>642</v>
      </c>
      <c r="F133" s="19"/>
      <c r="G133" s="19" t="s">
        <v>606</v>
      </c>
      <c r="H133" s="19" t="s">
        <v>643</v>
      </c>
      <c r="I133" s="19" t="b">
        <v>1</v>
      </c>
      <c r="J133" s="20">
        <v>116</v>
      </c>
    </row>
    <row r="134" spans="3:10" x14ac:dyDescent="0.35">
      <c r="C134" s="19" t="s">
        <v>1779</v>
      </c>
      <c r="D134" s="19" t="s">
        <v>644</v>
      </c>
      <c r="E134" s="19" t="s">
        <v>645</v>
      </c>
      <c r="F134" s="19"/>
      <c r="G134" s="19" t="s">
        <v>606</v>
      </c>
      <c r="H134" s="19" t="s">
        <v>646</v>
      </c>
      <c r="I134" s="19" t="b">
        <v>1</v>
      </c>
      <c r="J134" s="20">
        <v>117</v>
      </c>
    </row>
    <row r="135" spans="3:10" x14ac:dyDescent="0.35">
      <c r="C135" s="19" t="s">
        <v>1656</v>
      </c>
      <c r="D135" s="19" t="s">
        <v>647</v>
      </c>
      <c r="E135" s="19" t="s">
        <v>648</v>
      </c>
      <c r="F135" s="19"/>
      <c r="G135" s="19" t="s">
        <v>622</v>
      </c>
      <c r="H135" s="19" t="s">
        <v>649</v>
      </c>
      <c r="I135" s="19" t="b">
        <v>1</v>
      </c>
      <c r="J135" s="20">
        <v>118</v>
      </c>
    </row>
    <row r="136" spans="3:10" x14ac:dyDescent="0.35">
      <c r="C136" s="19" t="s">
        <v>1646</v>
      </c>
      <c r="D136" s="19" t="s">
        <v>650</v>
      </c>
      <c r="E136" s="19" t="s">
        <v>651</v>
      </c>
      <c r="F136" s="19"/>
      <c r="G136" s="19" t="s">
        <v>622</v>
      </c>
      <c r="H136" s="19" t="s">
        <v>652</v>
      </c>
      <c r="I136" s="19" t="b">
        <v>1</v>
      </c>
      <c r="J136" s="20">
        <v>119</v>
      </c>
    </row>
    <row r="137" spans="3:10" x14ac:dyDescent="0.35">
      <c r="C137" s="19" t="s">
        <v>1780</v>
      </c>
      <c r="D137" s="19" t="s">
        <v>653</v>
      </c>
      <c r="E137" s="19" t="s">
        <v>654</v>
      </c>
      <c r="F137" s="19"/>
      <c r="G137" s="19" t="s">
        <v>622</v>
      </c>
      <c r="H137" s="19" t="s">
        <v>655</v>
      </c>
      <c r="I137" s="19" t="b">
        <v>1</v>
      </c>
      <c r="J137" s="20">
        <v>120</v>
      </c>
    </row>
    <row r="138" spans="3:10" x14ac:dyDescent="0.35">
      <c r="C138" s="19" t="s">
        <v>1781</v>
      </c>
      <c r="D138" s="19" t="s">
        <v>656</v>
      </c>
      <c r="E138" s="19" t="s">
        <v>657</v>
      </c>
      <c r="F138" s="19"/>
      <c r="G138" s="19" t="s">
        <v>622</v>
      </c>
      <c r="H138" s="19" t="s">
        <v>623</v>
      </c>
      <c r="I138" s="19" t="b">
        <v>1</v>
      </c>
      <c r="J138" s="20">
        <v>121</v>
      </c>
    </row>
    <row r="139" spans="3:10" x14ac:dyDescent="0.35">
      <c r="C139" s="19" t="s">
        <v>1616</v>
      </c>
      <c r="D139" s="19" t="s">
        <v>658</v>
      </c>
      <c r="E139" s="19" t="s">
        <v>659</v>
      </c>
      <c r="F139" s="19"/>
      <c r="G139" s="19" t="s">
        <v>622</v>
      </c>
      <c r="H139" s="19" t="s">
        <v>660</v>
      </c>
      <c r="I139" s="19" t="b">
        <v>1</v>
      </c>
      <c r="J139" s="20">
        <v>122</v>
      </c>
    </row>
    <row r="140" spans="3:10" x14ac:dyDescent="0.35">
      <c r="C140" s="19" t="s">
        <v>1782</v>
      </c>
      <c r="D140" s="19" t="s">
        <v>662</v>
      </c>
      <c r="E140" s="19" t="s">
        <v>663</v>
      </c>
      <c r="F140" s="19"/>
      <c r="G140" s="19" t="s">
        <v>606</v>
      </c>
      <c r="H140" s="19" t="s">
        <v>664</v>
      </c>
      <c r="I140" s="19" t="b">
        <v>1</v>
      </c>
      <c r="J140" s="20">
        <v>123</v>
      </c>
    </row>
    <row r="141" spans="3:10" x14ac:dyDescent="0.35">
      <c r="C141" s="19" t="s">
        <v>1783</v>
      </c>
      <c r="D141" s="19" t="s">
        <v>665</v>
      </c>
      <c r="E141" s="19" t="s">
        <v>666</v>
      </c>
      <c r="F141" s="19"/>
      <c r="G141" s="19" t="s">
        <v>606</v>
      </c>
      <c r="H141" s="19" t="s">
        <v>667</v>
      </c>
      <c r="I141" s="19" t="b">
        <v>1</v>
      </c>
      <c r="J141" s="20">
        <v>124</v>
      </c>
    </row>
    <row r="142" spans="3:10" x14ac:dyDescent="0.35">
      <c r="C142" s="19" t="s">
        <v>1784</v>
      </c>
      <c r="D142" s="19" t="s">
        <v>668</v>
      </c>
      <c r="E142" s="19" t="s">
        <v>669</v>
      </c>
      <c r="F142" s="19"/>
      <c r="G142" s="19" t="s">
        <v>622</v>
      </c>
      <c r="H142" s="19" t="s">
        <v>623</v>
      </c>
      <c r="I142" s="19" t="b">
        <v>1</v>
      </c>
      <c r="J142" s="20">
        <v>125</v>
      </c>
    </row>
    <row r="143" spans="3:10" x14ac:dyDescent="0.35">
      <c r="C143" s="19" t="s">
        <v>1639</v>
      </c>
      <c r="D143" s="19" t="s">
        <v>670</v>
      </c>
      <c r="E143" s="19" t="s">
        <v>671</v>
      </c>
      <c r="F143" s="19"/>
      <c r="G143" s="19" t="s">
        <v>672</v>
      </c>
      <c r="H143" s="19" t="s">
        <v>623</v>
      </c>
      <c r="I143" s="19" t="b">
        <v>1</v>
      </c>
      <c r="J143" s="20"/>
    </row>
    <row r="144" spans="3:10" x14ac:dyDescent="0.35">
      <c r="C144" s="19" t="s">
        <v>1785</v>
      </c>
      <c r="D144" s="19" t="s">
        <v>673</v>
      </c>
      <c r="E144" s="19" t="s">
        <v>674</v>
      </c>
      <c r="F144" s="19"/>
      <c r="G144" s="19" t="s">
        <v>672</v>
      </c>
      <c r="H144" s="19" t="s">
        <v>623</v>
      </c>
      <c r="I144" s="19" t="b">
        <v>1</v>
      </c>
      <c r="J144" s="20"/>
    </row>
    <row r="145" spans="3:10" x14ac:dyDescent="0.35">
      <c r="C145" s="19" t="s">
        <v>1618</v>
      </c>
      <c r="D145" s="19" t="s">
        <v>675</v>
      </c>
      <c r="E145" s="19" t="s">
        <v>676</v>
      </c>
      <c r="F145" s="19"/>
      <c r="G145" s="19" t="s">
        <v>672</v>
      </c>
      <c r="H145" s="19"/>
      <c r="I145" s="19" t="b">
        <v>1</v>
      </c>
      <c r="J145" s="20"/>
    </row>
    <row r="146" spans="3:10" x14ac:dyDescent="0.35">
      <c r="C146" s="19" t="s">
        <v>1786</v>
      </c>
      <c r="D146" s="19" t="s">
        <v>677</v>
      </c>
      <c r="E146" s="19" t="s">
        <v>678</v>
      </c>
      <c r="F146" s="19"/>
      <c r="G146" s="19" t="s">
        <v>672</v>
      </c>
      <c r="H146" s="19" t="s">
        <v>623</v>
      </c>
      <c r="I146" s="19" t="b">
        <v>1</v>
      </c>
      <c r="J146" s="20"/>
    </row>
    <row r="147" spans="3:10" x14ac:dyDescent="0.35">
      <c r="C147" s="19" t="s">
        <v>1787</v>
      </c>
      <c r="D147" s="19" t="s">
        <v>679</v>
      </c>
      <c r="E147" s="19" t="s">
        <v>680</v>
      </c>
      <c r="F147" s="19"/>
      <c r="G147" s="19" t="s">
        <v>672</v>
      </c>
      <c r="H147" s="19"/>
      <c r="I147" s="19" t="b">
        <v>1</v>
      </c>
      <c r="J147" s="20"/>
    </row>
    <row r="148" spans="3:10" x14ac:dyDescent="0.35">
      <c r="C148" s="19" t="s">
        <v>1788</v>
      </c>
      <c r="D148" s="19" t="s">
        <v>681</v>
      </c>
      <c r="E148" s="19" t="s">
        <v>682</v>
      </c>
      <c r="F148" s="19"/>
      <c r="G148" s="19" t="s">
        <v>672</v>
      </c>
      <c r="H148" s="19"/>
      <c r="I148" s="19" t="b">
        <v>1</v>
      </c>
      <c r="J148" s="20"/>
    </row>
    <row r="149" spans="3:10" x14ac:dyDescent="0.35">
      <c r="C149" s="19" t="s">
        <v>1789</v>
      </c>
      <c r="D149" s="19" t="s">
        <v>683</v>
      </c>
      <c r="E149" s="19" t="s">
        <v>684</v>
      </c>
      <c r="F149" s="19"/>
      <c r="G149" s="19" t="s">
        <v>672</v>
      </c>
      <c r="H149" s="19"/>
      <c r="I149" s="19" t="b">
        <v>1</v>
      </c>
      <c r="J149" s="20"/>
    </row>
    <row r="150" spans="3:10" x14ac:dyDescent="0.35">
      <c r="C150" s="19" t="s">
        <v>1790</v>
      </c>
      <c r="D150" s="19" t="s">
        <v>685</v>
      </c>
      <c r="E150" s="19" t="s">
        <v>686</v>
      </c>
      <c r="F150" s="19"/>
      <c r="G150" s="19" t="s">
        <v>672</v>
      </c>
      <c r="H150" s="19"/>
      <c r="I150" s="19" t="b">
        <v>1</v>
      </c>
      <c r="J150" s="20"/>
    </row>
    <row r="151" spans="3:10" x14ac:dyDescent="0.35">
      <c r="C151" s="19" t="s">
        <v>1791</v>
      </c>
      <c r="D151" s="19" t="s">
        <v>687</v>
      </c>
      <c r="E151" s="19" t="s">
        <v>688</v>
      </c>
      <c r="F151" s="19"/>
      <c r="G151" s="19" t="s">
        <v>672</v>
      </c>
      <c r="H151" s="19"/>
      <c r="I151" s="19" t="b">
        <v>1</v>
      </c>
      <c r="J151" s="20"/>
    </row>
    <row r="152" spans="3:10" x14ac:dyDescent="0.35">
      <c r="C152" s="19" t="s">
        <v>1792</v>
      </c>
      <c r="D152" s="19" t="s">
        <v>689</v>
      </c>
      <c r="E152" s="19" t="s">
        <v>690</v>
      </c>
      <c r="F152" s="19"/>
      <c r="G152" s="19" t="s">
        <v>672</v>
      </c>
      <c r="H152" s="19"/>
      <c r="I152" s="19" t="b">
        <v>1</v>
      </c>
      <c r="J152" s="20"/>
    </row>
    <row r="153" spans="3:10" x14ac:dyDescent="0.35">
      <c r="C153" s="19" t="s">
        <v>1793</v>
      </c>
      <c r="D153" s="19" t="s">
        <v>691</v>
      </c>
      <c r="E153" s="19" t="s">
        <v>692</v>
      </c>
      <c r="F153" s="19"/>
      <c r="G153" s="19" t="s">
        <v>672</v>
      </c>
      <c r="H153" s="19"/>
      <c r="I153" s="19" t="b">
        <v>1</v>
      </c>
      <c r="J153" s="20"/>
    </row>
    <row r="154" spans="3:10" x14ac:dyDescent="0.35">
      <c r="C154" s="19" t="s">
        <v>1794</v>
      </c>
      <c r="D154" s="19" t="s">
        <v>693</v>
      </c>
      <c r="E154" s="19" t="s">
        <v>694</v>
      </c>
      <c r="F154" s="19"/>
      <c r="G154" s="19" t="s">
        <v>672</v>
      </c>
      <c r="H154" s="19"/>
      <c r="I154" s="19" t="b">
        <v>1</v>
      </c>
      <c r="J154" s="20"/>
    </row>
    <row r="155" spans="3:10" x14ac:dyDescent="0.35">
      <c r="C155" s="19" t="s">
        <v>1795</v>
      </c>
      <c r="D155" s="19" t="s">
        <v>695</v>
      </c>
      <c r="E155" s="19" t="s">
        <v>696</v>
      </c>
      <c r="F155" s="19"/>
      <c r="G155" s="19" t="s">
        <v>672</v>
      </c>
      <c r="H155" s="19"/>
      <c r="I155" s="19" t="b">
        <v>1</v>
      </c>
      <c r="J155" s="20"/>
    </row>
    <row r="156" spans="3:10" x14ac:dyDescent="0.35">
      <c r="C156" s="19" t="s">
        <v>1796</v>
      </c>
      <c r="D156" s="19" t="s">
        <v>697</v>
      </c>
      <c r="E156" s="19" t="s">
        <v>698</v>
      </c>
      <c r="F156" s="19"/>
      <c r="G156" s="19" t="s">
        <v>672</v>
      </c>
      <c r="H156" s="19"/>
      <c r="I156" s="19" t="b">
        <v>1</v>
      </c>
      <c r="J156" s="20"/>
    </row>
    <row r="157" spans="3:10" x14ac:dyDescent="0.35">
      <c r="C157" s="19" t="s">
        <v>1797</v>
      </c>
      <c r="D157" s="19" t="s">
        <v>699</v>
      </c>
      <c r="E157" s="19" t="s">
        <v>700</v>
      </c>
      <c r="F157" s="19"/>
      <c r="G157" s="19" t="s">
        <v>672</v>
      </c>
      <c r="H157" s="19"/>
      <c r="I157" s="19" t="b">
        <v>1</v>
      </c>
      <c r="J157" s="20"/>
    </row>
    <row r="158" spans="3:10" x14ac:dyDescent="0.35">
      <c r="C158" s="19" t="s">
        <v>1622</v>
      </c>
      <c r="D158" s="19" t="s">
        <v>701</v>
      </c>
      <c r="E158" s="19" t="s">
        <v>702</v>
      </c>
      <c r="F158" s="19"/>
      <c r="G158" s="19" t="s">
        <v>622</v>
      </c>
      <c r="H158" s="19" t="s">
        <v>623</v>
      </c>
      <c r="I158" s="19" t="b">
        <v>1</v>
      </c>
      <c r="J158" s="20">
        <v>126</v>
      </c>
    </row>
    <row r="159" spans="3:10" x14ac:dyDescent="0.35">
      <c r="C159" s="19" t="s">
        <v>1798</v>
      </c>
      <c r="D159" s="19" t="s">
        <v>703</v>
      </c>
      <c r="E159" s="19" t="s">
        <v>704</v>
      </c>
      <c r="F159" s="19"/>
      <c r="G159" s="19" t="s">
        <v>622</v>
      </c>
      <c r="H159" s="19" t="s">
        <v>660</v>
      </c>
      <c r="I159" s="19" t="b">
        <v>1</v>
      </c>
      <c r="J159" s="20">
        <v>127</v>
      </c>
    </row>
    <row r="160" spans="3:10" x14ac:dyDescent="0.35">
      <c r="C160" s="19" t="s">
        <v>1799</v>
      </c>
      <c r="D160" s="19" t="s">
        <v>706</v>
      </c>
      <c r="E160" s="19" t="s">
        <v>707</v>
      </c>
      <c r="F160" s="19"/>
      <c r="G160" s="19" t="s">
        <v>622</v>
      </c>
      <c r="H160" s="19" t="s">
        <v>660</v>
      </c>
      <c r="I160" s="19" t="b">
        <v>1</v>
      </c>
      <c r="J160" s="20">
        <v>128</v>
      </c>
    </row>
    <row r="161" spans="3:10" x14ac:dyDescent="0.35">
      <c r="C161" s="19" t="s">
        <v>1631</v>
      </c>
      <c r="D161" s="19" t="s">
        <v>708</v>
      </c>
      <c r="E161" s="19" t="s">
        <v>709</v>
      </c>
      <c r="F161" s="19"/>
      <c r="G161" s="19" t="s">
        <v>622</v>
      </c>
      <c r="H161" s="19" t="s">
        <v>660</v>
      </c>
      <c r="I161" s="19" t="b">
        <v>1</v>
      </c>
      <c r="J161" s="20">
        <v>129</v>
      </c>
    </row>
    <row r="162" spans="3:10" x14ac:dyDescent="0.35">
      <c r="C162" s="19" t="s">
        <v>1633</v>
      </c>
      <c r="D162" s="19" t="s">
        <v>710</v>
      </c>
      <c r="E162" s="19" t="s">
        <v>711</v>
      </c>
      <c r="F162" s="19"/>
      <c r="G162" s="19" t="s">
        <v>672</v>
      </c>
      <c r="H162" s="19"/>
      <c r="I162" s="19" t="b">
        <v>1</v>
      </c>
      <c r="J162" s="20"/>
    </row>
    <row r="163" spans="3:10" x14ac:dyDescent="0.35">
      <c r="C163" s="19" t="s">
        <v>1635</v>
      </c>
      <c r="D163" s="19" t="s">
        <v>712</v>
      </c>
      <c r="E163" s="19" t="s">
        <v>713</v>
      </c>
      <c r="F163" s="19"/>
      <c r="G163" s="19" t="s">
        <v>622</v>
      </c>
      <c r="H163" s="19" t="s">
        <v>660</v>
      </c>
      <c r="I163" s="19" t="b">
        <v>1</v>
      </c>
      <c r="J163" s="20">
        <v>130</v>
      </c>
    </row>
    <row r="164" spans="3:10" x14ac:dyDescent="0.35">
      <c r="C164" s="19" t="s">
        <v>1626</v>
      </c>
      <c r="D164" s="19" t="s">
        <v>714</v>
      </c>
      <c r="E164" s="19" t="s">
        <v>715</v>
      </c>
      <c r="F164" s="19"/>
      <c r="G164" s="19" t="s">
        <v>672</v>
      </c>
      <c r="H164" s="19"/>
      <c r="I164" s="19" t="b">
        <v>1</v>
      </c>
      <c r="J164" s="20"/>
    </row>
    <row r="165" spans="3:10" x14ac:dyDescent="0.35">
      <c r="C165" s="19" t="s">
        <v>1637</v>
      </c>
      <c r="D165" s="19" t="s">
        <v>717</v>
      </c>
      <c r="E165" s="19" t="s">
        <v>718</v>
      </c>
      <c r="F165" s="19"/>
      <c r="G165" s="19" t="s">
        <v>672</v>
      </c>
      <c r="H165" s="19" t="s">
        <v>660</v>
      </c>
      <c r="I165" s="19" t="b">
        <v>1</v>
      </c>
      <c r="J165" s="20"/>
    </row>
    <row r="166" spans="3:10" x14ac:dyDescent="0.35">
      <c r="C166" s="19" t="s">
        <v>1800</v>
      </c>
      <c r="D166" s="19" t="s">
        <v>719</v>
      </c>
      <c r="E166" s="19" t="s">
        <v>720</v>
      </c>
      <c r="F166" s="19"/>
      <c r="G166" s="19" t="s">
        <v>606</v>
      </c>
      <c r="H166" s="19" t="s">
        <v>721</v>
      </c>
      <c r="I166" s="19" t="b">
        <v>1</v>
      </c>
      <c r="J166" s="20">
        <v>131</v>
      </c>
    </row>
    <row r="167" spans="3:10" x14ac:dyDescent="0.35">
      <c r="C167" s="19" t="s">
        <v>1801</v>
      </c>
      <c r="D167" s="19" t="s">
        <v>722</v>
      </c>
      <c r="E167" s="19" t="s">
        <v>723</v>
      </c>
      <c r="F167" s="19"/>
      <c r="G167" s="19" t="s">
        <v>606</v>
      </c>
      <c r="H167" s="19" t="s">
        <v>724</v>
      </c>
      <c r="I167" s="19" t="b">
        <v>1</v>
      </c>
      <c r="J167" s="20">
        <v>132</v>
      </c>
    </row>
    <row r="168" spans="3:10" x14ac:dyDescent="0.35">
      <c r="C168" s="19" t="s">
        <v>1802</v>
      </c>
      <c r="D168" s="19" t="s">
        <v>725</v>
      </c>
      <c r="E168" s="19" t="s">
        <v>726</v>
      </c>
      <c r="F168" s="19"/>
      <c r="G168" s="19" t="s">
        <v>622</v>
      </c>
      <c r="H168" s="19" t="s">
        <v>727</v>
      </c>
      <c r="I168" s="19" t="b">
        <v>1</v>
      </c>
      <c r="J168" s="20">
        <v>133</v>
      </c>
    </row>
    <row r="169" spans="3:10" x14ac:dyDescent="0.35">
      <c r="C169" s="19" t="s">
        <v>1803</v>
      </c>
      <c r="D169" s="19" t="s">
        <v>728</v>
      </c>
      <c r="E169" s="19" t="s">
        <v>729</v>
      </c>
      <c r="F169" s="19"/>
      <c r="G169" s="19" t="s">
        <v>622</v>
      </c>
      <c r="H169" s="19" t="s">
        <v>730</v>
      </c>
      <c r="I169" s="19" t="b">
        <v>1</v>
      </c>
      <c r="J169" s="20">
        <v>134</v>
      </c>
    </row>
    <row r="170" spans="3:10" x14ac:dyDescent="0.35">
      <c r="C170" s="24" t="s">
        <v>1753</v>
      </c>
      <c r="D170" s="24" t="s">
        <v>1745</v>
      </c>
      <c r="E170" s="24" t="s">
        <v>1746</v>
      </c>
      <c r="F170" s="24" t="s">
        <v>1747</v>
      </c>
      <c r="G170" s="24" t="s">
        <v>154</v>
      </c>
      <c r="H170" s="24" t="s">
        <v>1748</v>
      </c>
      <c r="I170" s="24" t="b">
        <v>1</v>
      </c>
      <c r="J170" s="20">
        <v>135</v>
      </c>
    </row>
    <row r="171" spans="3:10" x14ac:dyDescent="0.35">
      <c r="C171" s="24" t="s">
        <v>1754</v>
      </c>
      <c r="D171" s="24" t="s">
        <v>1749</v>
      </c>
      <c r="E171" s="24" t="s">
        <v>1750</v>
      </c>
      <c r="F171" s="24" t="s">
        <v>1751</v>
      </c>
      <c r="G171" s="24" t="s">
        <v>154</v>
      </c>
      <c r="H171" s="24" t="s">
        <v>1752</v>
      </c>
      <c r="I171" s="24" t="b">
        <v>1</v>
      </c>
      <c r="J171" s="20">
        <v>136</v>
      </c>
    </row>
    <row r="172" spans="3:10" x14ac:dyDescent="0.35">
      <c r="C172" s="24" t="s">
        <v>1806</v>
      </c>
      <c r="D172" s="24" t="s">
        <v>1805</v>
      </c>
      <c r="E172" s="24" t="s">
        <v>1804</v>
      </c>
      <c r="F172" s="24" t="s">
        <v>1807</v>
      </c>
      <c r="G172" s="19" t="s">
        <v>13</v>
      </c>
      <c r="H172" s="19" t="s">
        <v>61</v>
      </c>
      <c r="I172" s="24" t="b">
        <v>1</v>
      </c>
      <c r="J172" s="20">
        <v>137</v>
      </c>
    </row>
    <row r="173" spans="3:10" x14ac:dyDescent="0.35">
      <c r="C173" s="24" t="s">
        <v>1808</v>
      </c>
      <c r="D173" s="24" t="s">
        <v>1809</v>
      </c>
      <c r="E173" s="24" t="s">
        <v>1810</v>
      </c>
      <c r="F173" s="24" t="s">
        <v>1811</v>
      </c>
      <c r="G173" s="19" t="s">
        <v>100</v>
      </c>
      <c r="H173" s="19" t="s">
        <v>1812</v>
      </c>
      <c r="I173" s="24" t="b">
        <v>1</v>
      </c>
      <c r="J173" s="20">
        <v>138</v>
      </c>
    </row>
    <row r="174" spans="3:10" x14ac:dyDescent="0.35">
      <c r="C174" s="24" t="s">
        <v>1815</v>
      </c>
      <c r="D174" s="24" t="s">
        <v>1817</v>
      </c>
      <c r="E174" s="24" t="s">
        <v>1816</v>
      </c>
      <c r="F174" s="26" t="s">
        <v>1820</v>
      </c>
      <c r="G174" s="19" t="s">
        <v>622</v>
      </c>
      <c r="H174" s="24" t="s">
        <v>660</v>
      </c>
      <c r="I174" s="24" t="b">
        <v>1</v>
      </c>
      <c r="J174" s="20">
        <v>139</v>
      </c>
    </row>
    <row r="175" spans="3:10" x14ac:dyDescent="0.35">
      <c r="C175" s="24" t="s">
        <v>1525</v>
      </c>
      <c r="D175" s="24" t="s">
        <v>1821</v>
      </c>
      <c r="E175" s="24" t="s">
        <v>1822</v>
      </c>
      <c r="F175" s="26" t="s">
        <v>1823</v>
      </c>
      <c r="G175" s="19" t="s">
        <v>606</v>
      </c>
      <c r="H175" s="24" t="s">
        <v>646</v>
      </c>
      <c r="I175" s="24" t="b">
        <v>1</v>
      </c>
      <c r="J175" s="20">
        <v>139</v>
      </c>
    </row>
    <row r="176" spans="3:10" x14ac:dyDescent="0.35">
      <c r="C176" s="24" t="s">
        <v>1529</v>
      </c>
      <c r="D176" s="24" t="s">
        <v>1826</v>
      </c>
      <c r="E176" s="24" t="s">
        <v>1827</v>
      </c>
      <c r="F176" s="26" t="s">
        <v>1828</v>
      </c>
      <c r="G176" s="19" t="s">
        <v>606</v>
      </c>
      <c r="H176" s="24" t="s">
        <v>1829</v>
      </c>
      <c r="I176" s="24" t="b">
        <v>1</v>
      </c>
      <c r="J176" s="20"/>
    </row>
    <row r="177" spans="3:10" x14ac:dyDescent="0.35">
      <c r="C177" s="24"/>
      <c r="D177" s="24"/>
      <c r="E177" s="24"/>
      <c r="F177" s="24"/>
      <c r="G177" s="24"/>
      <c r="H177" s="24"/>
      <c r="I177" s="24"/>
      <c r="J177" s="20"/>
    </row>
    <row r="178" spans="3:10" x14ac:dyDescent="0.35">
      <c r="C178" s="24"/>
      <c r="D178" s="24"/>
      <c r="E178" s="24"/>
      <c r="F178" s="24"/>
      <c r="G178" s="24"/>
      <c r="H178" s="24"/>
      <c r="I178" s="24"/>
      <c r="J178" s="20"/>
    </row>
  </sheetData>
  <mergeCells count="1">
    <mergeCell ref="A1:A4"/>
  </mergeCells>
  <conditionalFormatting sqref="C1:C56 C61 C63:C64 C67:C80 C82:C96 C98:C169 C179:C1048576">
    <cfRule type="expression" dxfId="24" priority="21" stopIfTrue="1">
      <formula>AND(COUNTIF($C$67:$C$1048576, C1)+COUNTIF($C$1:$C$56, C1)+COUNTIF($C$61:$C$64, C1)&gt;1,NOT(ISBLANK(C1)))</formula>
    </cfRule>
  </conditionalFormatting>
  <conditionalFormatting sqref="C6:C61 C63:C80 C82:C96 C98:C178">
    <cfRule type="duplicateValues" dxfId="23" priority="45"/>
  </conditionalFormatting>
  <conditionalFormatting sqref="C57:C58">
    <cfRule type="expression" dxfId="22" priority="19" stopIfTrue="1">
      <formula>AND(COUNTIF($C$57:$C$58, C57)&gt;1,NOT(ISBLANK(C57)))</formula>
    </cfRule>
  </conditionalFormatting>
  <conditionalFormatting sqref="C59">
    <cfRule type="duplicateValues" dxfId="21" priority="12"/>
    <cfRule type="expression" dxfId="20" priority="13" stopIfTrue="1">
      <formula>AND(COUNTIF($C$67:$C$1048576, C59)+COUNTIF($C$1:$C$56, C59)+COUNTIF($C$61:$C$64, C59)&gt;1,NOT(ISBLANK(C59)))</formula>
    </cfRule>
  </conditionalFormatting>
  <conditionalFormatting sqref="C60">
    <cfRule type="duplicateValues" dxfId="19" priority="10"/>
    <cfRule type="expression" dxfId="18" priority="11" stopIfTrue="1">
      <formula>AND(COUNTIF($C$67:$C$1048576, C60)+COUNTIF($C$1:$C$56, C60)+COUNTIF($C$61:$C$64, C60)&gt;1,NOT(ISBLANK(C60)))</formula>
    </cfRule>
  </conditionalFormatting>
  <conditionalFormatting sqref="C62">
    <cfRule type="duplicateValues" dxfId="17" priority="5"/>
    <cfRule type="expression" dxfId="16" priority="6" stopIfTrue="1">
      <formula>AND(COUNTIF($C$69:$C$1048576, C62)+COUNTIF($C$1:$C$58, C62)+COUNTIF($C$63:$C$66, C62)&gt;1,NOT(ISBLANK(C62)))</formula>
    </cfRule>
  </conditionalFormatting>
  <conditionalFormatting sqref="C65:C66">
    <cfRule type="expression" dxfId="15" priority="20" stopIfTrue="1">
      <formula>AND(COUNTIF($C$65:$C$66, C65)&gt;1,NOT(ISBLANK(C65)))</formula>
    </cfRule>
  </conditionalFormatting>
  <conditionalFormatting sqref="C81">
    <cfRule type="duplicateValues" dxfId="14" priority="3"/>
    <cfRule type="expression" dxfId="13" priority="4" stopIfTrue="1">
      <formula>AND(COUNTIF($C$69:$C$1048576, C81)+COUNTIF($C$1:$C$58, C81)+COUNTIF($C$63:$C$66, C81)&gt;1,NOT(ISBLANK(C81)))</formula>
    </cfRule>
  </conditionalFormatting>
  <conditionalFormatting sqref="C97">
    <cfRule type="duplicateValues" dxfId="12" priority="1"/>
    <cfRule type="expression" dxfId="11" priority="2" stopIfTrue="1">
      <formula>AND(COUNTIF($C$69:$C$1048576, C97)+COUNTIF($C$1:$C$58, C97)+COUNTIF($C$63:$C$66, C97)&gt;1,NOT(ISBLANK(C97)))</formula>
    </cfRule>
  </conditionalFormatting>
  <conditionalFormatting sqref="C170:C178">
    <cfRule type="duplicateValues" dxfId="10" priority="7"/>
    <cfRule type="expression" dxfId="9" priority="8" stopIfTrue="1">
      <formula>AND(COUNTIF($C$69:$C$1048576, C170)+COUNTIF($C$1:$C$58, C170)+COUNTIF($C$63:$C$66, C170)&gt;1,NOT(ISBLANK(C170)))</formula>
    </cfRule>
  </conditionalFormatting>
  <conditionalFormatting sqref="C179:C1048576 C1:C58 C61 C63:C80 C82:C96 C98:C169">
    <cfRule type="duplicateValues" dxfId="8" priority="18"/>
  </conditionalFormatting>
  <dataValidations count="1">
    <dataValidation type="list" allowBlank="1" showInputMessage="1" showErrorMessage="1" sqref="I6:I178" xr:uid="{EFDE4BB6-8A16-491B-BDCE-CFBAD3283EF2}">
      <formula1>"TRUE"</formula1>
    </dataValidation>
  </dataValidations>
  <hyperlinks>
    <hyperlink ref="A12" location="TTCty!A1" display="Thông tin công ty" xr:uid="{E7E9E471-569A-4F29-84FF-C3E9546AEDF5}"/>
    <hyperlink ref="A14" location="TKKT!A1" display="Tài khoản kế toán" xr:uid="{4A4BADD4-AE37-4195-9095-B2162E4E68FB}"/>
    <hyperlink ref="A16" location="BCTC!A1" display="Chỉ tiêu báo cáo" xr:uid="{D610600D-0A82-4BFC-82A7-3C01BF8F7261}"/>
    <hyperlink ref="A18" location="CTTM!A1" display="Chỉ tiêu thuyết minh" xr:uid="{3CAE329E-16E4-4BEB-839F-7D4012480F2F}"/>
    <hyperlink ref="A20" location="Map_mã!A1" display="Map chỉ tiêu BC-TM" xr:uid="{340D434E-83AC-4FE1-B551-32A531A49455}"/>
    <hyperlink ref="A22" location="Dòng_tiền!A1" display="Chỉ tiêu dòng tiền" xr:uid="{7DFD14A9-0F69-4007-A966-6A4108C039D8}"/>
    <hyperlink ref="A24" location="Vốn_vay!A1" display="Phân loại vốn vay" xr:uid="{CF47C114-E215-4751-92B7-8F98010064C4}"/>
    <hyperlink ref="A26" location="Khác!A1" display="Danh mục khác" xr:uid="{A3B4F818-74E8-4CD4-8ECA-B422F0E87B9B}"/>
    <hyperlink ref="A28" location="'✅'!A1" display="Tùy chọn" xr:uid="{205FB83D-9C0D-46BA-8AAE-866ABACC5E23}"/>
    <hyperlink ref="A8" location="Tập_đoàn!A1" display="Tập đoàn" xr:uid="{F999E4C2-338B-4AA1-92CF-67C4C9E99D40}"/>
    <hyperlink ref="A10" location="Công_ty!A1" display="Danh mục công ty" xr:uid="{C4D3A03B-1CEF-432D-B31D-512BDEDDFB60}"/>
  </hyperlinks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6340B533-3837-4FF2-B91A-4FAD469FB090}">
          <x14:formula1>
            <xm:f>_xlfn.ANCHORARRAY(Tập_đoàn!$I$5)</xm:f>
          </x14:formula1>
          <xm:sqref>G166:G169 G163 G6:G61 G63:G80 G82:G96 G98:G161 G172:G176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C13B-71EA-49E9-BFD2-D9AAD93F44F2}">
  <sheetPr>
    <tabColor rgb="FFFFF2CC"/>
  </sheetPr>
  <dimension ref="A1:M173"/>
  <sheetViews>
    <sheetView showGridLines="0" topLeftCell="F153" zoomScale="90" zoomScaleNormal="90" workbookViewId="0">
      <selection activeCell="J173" sqref="J173"/>
    </sheetView>
  </sheetViews>
  <sheetFormatPr defaultRowHeight="12.9" x14ac:dyDescent="0.35"/>
  <cols>
    <col min="1" max="1" width="27.4140625" style="4" customWidth="1"/>
    <col min="2" max="2" width="7.4140625" customWidth="1"/>
    <col min="3" max="3" width="9" customWidth="1"/>
    <col min="4" max="4" width="51.58203125" customWidth="1"/>
    <col min="5" max="5" width="48.4140625" customWidth="1"/>
    <col min="6" max="6" width="15.58203125" customWidth="1"/>
    <col min="7" max="7" width="33.33203125" customWidth="1"/>
    <col min="8" max="8" width="49.58203125" customWidth="1"/>
    <col min="9" max="9" width="15.58203125" customWidth="1"/>
    <col min="10" max="10" width="38.4140625" customWidth="1"/>
    <col min="11" max="11" width="9.08203125" customWidth="1"/>
    <col min="12" max="12" width="8.9140625" customWidth="1"/>
    <col min="13" max="13" width="9.08203125" customWidth="1"/>
  </cols>
  <sheetData>
    <row r="1" spans="1:13" x14ac:dyDescent="0.35">
      <c r="A1" s="27" t="str">
        <f>'✅'!A1</f>
        <v>DNP Holding</v>
      </c>
    </row>
    <row r="2" spans="1:13" x14ac:dyDescent="0.35">
      <c r="A2" s="27"/>
    </row>
    <row r="3" spans="1:13" s="2" customFormat="1" x14ac:dyDescent="0.35">
      <c r="A3" s="27"/>
      <c r="B3"/>
      <c r="C3">
        <f>COUNTA(TTCty!$C$6:$C$173)</f>
        <v>168</v>
      </c>
      <c r="D3"/>
      <c r="E3" s="1" t="s">
        <v>731</v>
      </c>
      <c r="F3" s="1"/>
      <c r="G3" s="1"/>
      <c r="H3" s="1"/>
      <c r="I3" s="1"/>
      <c r="J3" s="1"/>
      <c r="K3" s="1"/>
      <c r="L3" s="1"/>
      <c r="M3" s="1"/>
    </row>
    <row r="4" spans="1:13" x14ac:dyDescent="0.35">
      <c r="A4" s="27"/>
      <c r="C4" t="s">
        <v>732</v>
      </c>
      <c r="L4" s="8" t="s">
        <v>12</v>
      </c>
      <c r="M4" s="1"/>
    </row>
    <row r="5" spans="1:13" x14ac:dyDescent="0.35">
      <c r="A5" s="3" t="s">
        <v>40</v>
      </c>
      <c r="C5" t="s">
        <v>41</v>
      </c>
      <c r="D5" t="s">
        <v>733</v>
      </c>
      <c r="E5" t="s">
        <v>43</v>
      </c>
      <c r="F5" t="s">
        <v>734</v>
      </c>
      <c r="G5" t="s">
        <v>735</v>
      </c>
      <c r="H5" t="s">
        <v>736</v>
      </c>
      <c r="I5" t="s">
        <v>737</v>
      </c>
      <c r="J5" t="s">
        <v>738</v>
      </c>
      <c r="L5" s="8" t="s">
        <v>41</v>
      </c>
      <c r="M5" s="8"/>
    </row>
    <row r="6" spans="1:13" x14ac:dyDescent="0.35">
      <c r="C6" s="5" t="s">
        <v>62</v>
      </c>
      <c r="D6" t="s">
        <v>64</v>
      </c>
      <c r="E6" s="5" t="s">
        <v>64</v>
      </c>
      <c r="F6" s="5" t="s">
        <v>588</v>
      </c>
      <c r="G6" s="5" t="s">
        <v>739</v>
      </c>
      <c r="H6" s="5" t="s">
        <v>740</v>
      </c>
      <c r="I6" s="5" t="s">
        <v>741</v>
      </c>
      <c r="J6" s="5" t="s">
        <v>742</v>
      </c>
      <c r="L6" t="str">
        <f t="array" ref="L6">IFERROR(_xlfn.LET(_xlpm.i,TTCty!$C$6:$C$173,_xlfn._xlws.FILTER(_xlfn.UNIQUE(_xlpm.i),COUNTIF(_xlpm.i,_xlfn.UNIQUE(_xlpm.i))&gt;1)),"Không có")</f>
        <v>Không có</v>
      </c>
    </row>
    <row r="7" spans="1:13" x14ac:dyDescent="0.35">
      <c r="C7" s="5" t="s">
        <v>92</v>
      </c>
      <c r="D7" t="s">
        <v>94</v>
      </c>
      <c r="E7" s="5" t="s">
        <v>94</v>
      </c>
      <c r="F7" s="5" t="s">
        <v>588</v>
      </c>
      <c r="G7" s="5" t="s">
        <v>743</v>
      </c>
      <c r="H7" s="5" t="s">
        <v>744</v>
      </c>
      <c r="I7" s="5" t="s">
        <v>741</v>
      </c>
      <c r="J7" s="5" t="s">
        <v>745</v>
      </c>
    </row>
    <row r="8" spans="1:13" x14ac:dyDescent="0.35">
      <c r="A8" s="7" t="s">
        <v>16</v>
      </c>
      <c r="C8" s="5" t="s">
        <v>537</v>
      </c>
      <c r="D8" t="s">
        <v>539</v>
      </c>
      <c r="E8" s="5" t="s">
        <v>746</v>
      </c>
      <c r="F8" s="5" t="s">
        <v>588</v>
      </c>
      <c r="G8" s="5" t="s">
        <v>747</v>
      </c>
      <c r="H8" s="5" t="s">
        <v>748</v>
      </c>
      <c r="I8" s="5" t="s">
        <v>741</v>
      </c>
      <c r="J8" s="5" t="s">
        <v>749</v>
      </c>
    </row>
    <row r="9" spans="1:13" x14ac:dyDescent="0.35">
      <c r="C9" s="5" t="s">
        <v>87</v>
      </c>
      <c r="D9" t="s">
        <v>89</v>
      </c>
      <c r="E9" s="5" t="s">
        <v>89</v>
      </c>
      <c r="F9" s="5" t="s">
        <v>750</v>
      </c>
      <c r="G9" s="5" t="s">
        <v>751</v>
      </c>
      <c r="H9" s="5" t="s">
        <v>752</v>
      </c>
      <c r="I9" s="5" t="s">
        <v>753</v>
      </c>
      <c r="J9" s="5" t="s">
        <v>754</v>
      </c>
    </row>
    <row r="10" spans="1:13" x14ac:dyDescent="0.35">
      <c r="A10" s="7" t="s">
        <v>19</v>
      </c>
      <c r="C10" s="5" t="s">
        <v>72</v>
      </c>
      <c r="D10" t="s">
        <v>74</v>
      </c>
      <c r="E10" s="5" t="s">
        <v>74</v>
      </c>
      <c r="F10" s="5" t="s">
        <v>755</v>
      </c>
      <c r="G10" s="5" t="s">
        <v>756</v>
      </c>
      <c r="H10" s="5" t="s">
        <v>757</v>
      </c>
      <c r="I10" s="5" t="s">
        <v>758</v>
      </c>
      <c r="J10" s="5" t="s">
        <v>759</v>
      </c>
    </row>
    <row r="11" spans="1:13" x14ac:dyDescent="0.35">
      <c r="C11" s="5" t="s">
        <v>82</v>
      </c>
      <c r="D11" t="s">
        <v>84</v>
      </c>
      <c r="E11" s="5" t="s">
        <v>84</v>
      </c>
      <c r="F11" s="5" t="s">
        <v>760</v>
      </c>
      <c r="G11" s="5" t="s">
        <v>756</v>
      </c>
      <c r="H11" s="5" t="s">
        <v>761</v>
      </c>
      <c r="I11" s="5" t="s">
        <v>762</v>
      </c>
      <c r="J11" s="5" t="s">
        <v>759</v>
      </c>
    </row>
    <row r="12" spans="1:13" x14ac:dyDescent="0.35">
      <c r="A12" s="6" t="s">
        <v>22</v>
      </c>
      <c r="C12" s="5" t="s">
        <v>77</v>
      </c>
      <c r="D12" t="s">
        <v>79</v>
      </c>
      <c r="E12" s="5" t="s">
        <v>79</v>
      </c>
      <c r="F12" s="5" t="s">
        <v>763</v>
      </c>
      <c r="G12" s="5" t="s">
        <v>756</v>
      </c>
      <c r="H12" s="5" t="s">
        <v>764</v>
      </c>
      <c r="I12" s="5" t="s">
        <v>765</v>
      </c>
      <c r="J12" s="5" t="s">
        <v>759</v>
      </c>
    </row>
    <row r="13" spans="1:13" x14ac:dyDescent="0.35">
      <c r="C13" s="5" t="s">
        <v>52</v>
      </c>
      <c r="D13" t="s">
        <v>54</v>
      </c>
      <c r="E13" s="5" t="s">
        <v>54</v>
      </c>
      <c r="F13" s="5" t="s">
        <v>588</v>
      </c>
      <c r="G13" s="5" t="s">
        <v>747</v>
      </c>
      <c r="H13" s="5" t="s">
        <v>766</v>
      </c>
      <c r="I13" s="5" t="s">
        <v>741</v>
      </c>
      <c r="J13" s="5" t="s">
        <v>749</v>
      </c>
    </row>
    <row r="14" spans="1:13" x14ac:dyDescent="0.35">
      <c r="A14" s="7" t="s">
        <v>25</v>
      </c>
      <c r="C14" s="5" t="s">
        <v>301</v>
      </c>
      <c r="D14" t="s">
        <v>303</v>
      </c>
      <c r="E14" s="5" t="s">
        <v>303</v>
      </c>
      <c r="F14" s="5" t="s">
        <v>588</v>
      </c>
      <c r="G14" s="5" t="s">
        <v>767</v>
      </c>
      <c r="H14" s="5" t="s">
        <v>768</v>
      </c>
      <c r="I14" s="5" t="s">
        <v>741</v>
      </c>
      <c r="J14" s="5" t="s">
        <v>769</v>
      </c>
    </row>
    <row r="15" spans="1:13" x14ac:dyDescent="0.35">
      <c r="C15" s="5" t="s">
        <v>67</v>
      </c>
      <c r="D15" t="s">
        <v>69</v>
      </c>
      <c r="E15" s="5" t="s">
        <v>69</v>
      </c>
      <c r="F15" s="5" t="s">
        <v>588</v>
      </c>
      <c r="G15" s="5" t="s">
        <v>756</v>
      </c>
      <c r="H15" s="5" t="s">
        <v>770</v>
      </c>
      <c r="I15" s="5" t="s">
        <v>741</v>
      </c>
      <c r="J15" s="5" t="s">
        <v>759</v>
      </c>
    </row>
    <row r="16" spans="1:13" x14ac:dyDescent="0.35">
      <c r="A16" s="7" t="s">
        <v>28</v>
      </c>
      <c r="C16" s="5" t="s">
        <v>57</v>
      </c>
      <c r="D16" t="s">
        <v>59</v>
      </c>
      <c r="E16" s="5" t="s">
        <v>59</v>
      </c>
      <c r="F16" s="5" t="s">
        <v>588</v>
      </c>
      <c r="G16" s="5" t="s">
        <v>771</v>
      </c>
      <c r="H16" s="5" t="s">
        <v>772</v>
      </c>
      <c r="I16" s="5" t="s">
        <v>741</v>
      </c>
      <c r="J16" s="5" t="s">
        <v>773</v>
      </c>
    </row>
    <row r="17" spans="1:12" x14ac:dyDescent="0.35">
      <c r="C17" s="5" t="s">
        <v>15</v>
      </c>
      <c r="D17" t="s">
        <v>98</v>
      </c>
      <c r="E17" s="5" t="s">
        <v>774</v>
      </c>
      <c r="F17" s="5" t="s">
        <v>588</v>
      </c>
      <c r="G17" s="5" t="s">
        <v>767</v>
      </c>
      <c r="H17" s="5" t="s">
        <v>775</v>
      </c>
      <c r="I17" s="5" t="s">
        <v>741</v>
      </c>
      <c r="J17" s="5" t="s">
        <v>769</v>
      </c>
    </row>
    <row r="18" spans="1:12" x14ac:dyDescent="0.35">
      <c r="A18" s="7" t="s">
        <v>31</v>
      </c>
      <c r="C18" s="5" t="s">
        <v>126</v>
      </c>
      <c r="D18" t="s">
        <v>128</v>
      </c>
      <c r="E18" s="5" t="s">
        <v>776</v>
      </c>
      <c r="F18" s="5" t="s">
        <v>777</v>
      </c>
      <c r="G18" s="5" t="s">
        <v>767</v>
      </c>
      <c r="H18" s="5" t="s">
        <v>778</v>
      </c>
      <c r="I18" s="5" t="s">
        <v>779</v>
      </c>
      <c r="J18" s="5" t="s">
        <v>769</v>
      </c>
    </row>
    <row r="19" spans="1:12" x14ac:dyDescent="0.35">
      <c r="C19" s="5" t="s">
        <v>102</v>
      </c>
      <c r="D19" t="s">
        <v>104</v>
      </c>
      <c r="E19" s="5" t="s">
        <v>104</v>
      </c>
      <c r="F19" s="5" t="s">
        <v>780</v>
      </c>
      <c r="G19" s="5" t="s">
        <v>756</v>
      </c>
      <c r="H19" s="5" t="s">
        <v>781</v>
      </c>
      <c r="I19" s="5" t="s">
        <v>782</v>
      </c>
      <c r="J19" s="5" t="s">
        <v>759</v>
      </c>
    </row>
    <row r="20" spans="1:12" x14ac:dyDescent="0.35">
      <c r="A20" s="7" t="s">
        <v>34</v>
      </c>
      <c r="C20" s="5" t="s">
        <v>116</v>
      </c>
      <c r="D20" t="s">
        <v>118</v>
      </c>
      <c r="E20" s="5" t="s">
        <v>783</v>
      </c>
      <c r="F20" s="5" t="s">
        <v>588</v>
      </c>
      <c r="G20" s="5" t="s">
        <v>767</v>
      </c>
      <c r="H20" s="5" t="s">
        <v>784</v>
      </c>
      <c r="I20" s="5" t="s">
        <v>741</v>
      </c>
      <c r="J20" s="5" t="s">
        <v>769</v>
      </c>
    </row>
    <row r="21" spans="1:12" x14ac:dyDescent="0.35">
      <c r="C21" s="5" t="s">
        <v>121</v>
      </c>
      <c r="D21" t="s">
        <v>123</v>
      </c>
      <c r="E21" s="5" t="s">
        <v>785</v>
      </c>
      <c r="F21" s="5" t="s">
        <v>777</v>
      </c>
      <c r="G21" s="5" t="s">
        <v>767</v>
      </c>
      <c r="H21" s="5" t="s">
        <v>786</v>
      </c>
      <c r="I21" s="5" t="s">
        <v>779</v>
      </c>
      <c r="J21" s="5" t="s">
        <v>769</v>
      </c>
    </row>
    <row r="22" spans="1:12" x14ac:dyDescent="0.35">
      <c r="A22" s="7" t="s">
        <v>35</v>
      </c>
      <c r="C22" s="5" t="s">
        <v>107</v>
      </c>
      <c r="D22" t="s">
        <v>109</v>
      </c>
      <c r="E22" s="5" t="s">
        <v>109</v>
      </c>
      <c r="F22" s="5" t="s">
        <v>588</v>
      </c>
      <c r="G22" s="5" t="s">
        <v>787</v>
      </c>
      <c r="H22" s="5" t="s">
        <v>788</v>
      </c>
      <c r="I22" s="5" t="s">
        <v>741</v>
      </c>
      <c r="J22" s="5" t="s">
        <v>773</v>
      </c>
    </row>
    <row r="23" spans="1:12" x14ac:dyDescent="0.35">
      <c r="C23" s="5" t="s">
        <v>111</v>
      </c>
      <c r="D23" t="s">
        <v>113</v>
      </c>
      <c r="E23" s="5" t="s">
        <v>113</v>
      </c>
      <c r="F23" s="5" t="s">
        <v>789</v>
      </c>
      <c r="G23" s="5" t="s">
        <v>767</v>
      </c>
      <c r="H23" s="5" t="s">
        <v>790</v>
      </c>
      <c r="I23" s="5" t="s">
        <v>791</v>
      </c>
      <c r="J23" s="5" t="s">
        <v>769</v>
      </c>
    </row>
    <row r="24" spans="1:12" x14ac:dyDescent="0.35">
      <c r="A24" s="7" t="s">
        <v>36</v>
      </c>
      <c r="C24" s="5" t="s">
        <v>131</v>
      </c>
      <c r="D24" t="s">
        <v>133</v>
      </c>
      <c r="E24" s="5" t="s">
        <v>133</v>
      </c>
      <c r="F24" s="5" t="s">
        <v>588</v>
      </c>
      <c r="G24" s="5" t="s">
        <v>767</v>
      </c>
      <c r="H24" s="5" t="s">
        <v>792</v>
      </c>
      <c r="I24" s="5" t="s">
        <v>741</v>
      </c>
      <c r="J24" s="5" t="s">
        <v>769</v>
      </c>
    </row>
    <row r="25" spans="1:12" x14ac:dyDescent="0.35">
      <c r="C25" s="5" t="s">
        <v>17</v>
      </c>
      <c r="D25" t="s">
        <v>137</v>
      </c>
      <c r="E25" s="5" t="s">
        <v>793</v>
      </c>
      <c r="F25" s="5" t="s">
        <v>777</v>
      </c>
      <c r="G25" s="5" t="s">
        <v>794</v>
      </c>
      <c r="H25" s="5" t="s">
        <v>795</v>
      </c>
      <c r="I25" s="5" t="s">
        <v>779</v>
      </c>
      <c r="J25" s="5" t="s">
        <v>796</v>
      </c>
    </row>
    <row r="26" spans="1:12" x14ac:dyDescent="0.35">
      <c r="A26" s="7" t="s">
        <v>37</v>
      </c>
      <c r="C26" s="5" t="s">
        <v>27</v>
      </c>
      <c r="D26" t="s">
        <v>359</v>
      </c>
      <c r="E26" s="5" t="s">
        <v>359</v>
      </c>
      <c r="F26" s="5" t="s">
        <v>789</v>
      </c>
      <c r="G26" s="5" t="s">
        <v>767</v>
      </c>
      <c r="H26" s="5" t="s">
        <v>797</v>
      </c>
      <c r="I26" s="5" t="s">
        <v>791</v>
      </c>
      <c r="J26" s="5" t="s">
        <v>769</v>
      </c>
      <c r="L26" s="9"/>
    </row>
    <row r="27" spans="1:12" x14ac:dyDescent="0.35">
      <c r="C27" s="5" t="s">
        <v>18</v>
      </c>
      <c r="D27" t="s">
        <v>142</v>
      </c>
      <c r="E27" s="5" t="s">
        <v>142</v>
      </c>
      <c r="F27" s="5" t="s">
        <v>777</v>
      </c>
      <c r="G27" s="5" t="s">
        <v>767</v>
      </c>
      <c r="H27" s="5" t="s">
        <v>798</v>
      </c>
      <c r="I27" s="5" t="s">
        <v>779</v>
      </c>
      <c r="J27" s="5" t="s">
        <v>769</v>
      </c>
    </row>
    <row r="28" spans="1:12" x14ac:dyDescent="0.35">
      <c r="A28" s="7" t="s">
        <v>38</v>
      </c>
      <c r="C28" s="5" t="s">
        <v>541</v>
      </c>
      <c r="D28" t="s">
        <v>543</v>
      </c>
      <c r="E28" s="5" t="s">
        <v>543</v>
      </c>
      <c r="F28" s="5" t="s">
        <v>777</v>
      </c>
      <c r="G28" s="5" t="s">
        <v>767</v>
      </c>
      <c r="H28" s="5" t="s">
        <v>799</v>
      </c>
      <c r="I28" s="5" t="s">
        <v>779</v>
      </c>
      <c r="J28" s="5" t="s">
        <v>769</v>
      </c>
    </row>
    <row r="29" spans="1:12" x14ac:dyDescent="0.35">
      <c r="C29" s="5" t="s">
        <v>196</v>
      </c>
      <c r="D29" t="s">
        <v>198</v>
      </c>
      <c r="E29" s="5" t="s">
        <v>800</v>
      </c>
      <c r="F29" s="5" t="s">
        <v>801</v>
      </c>
      <c r="G29" s="5" t="s">
        <v>767</v>
      </c>
      <c r="H29" s="5" t="s">
        <v>802</v>
      </c>
      <c r="I29" s="5" t="s">
        <v>803</v>
      </c>
      <c r="J29" s="5" t="s">
        <v>769</v>
      </c>
    </row>
    <row r="30" spans="1:12" x14ac:dyDescent="0.35">
      <c r="C30" s="5" t="s">
        <v>20</v>
      </c>
      <c r="D30" t="s">
        <v>237</v>
      </c>
      <c r="E30" s="5" t="s">
        <v>237</v>
      </c>
      <c r="F30" s="5" t="s">
        <v>588</v>
      </c>
      <c r="G30" s="5" t="s">
        <v>787</v>
      </c>
      <c r="H30" s="5" t="s">
        <v>804</v>
      </c>
      <c r="I30" s="5" t="s">
        <v>741</v>
      </c>
      <c r="J30" s="5" t="s">
        <v>773</v>
      </c>
    </row>
    <row r="31" spans="1:12" x14ac:dyDescent="0.35">
      <c r="C31" s="5" t="s">
        <v>321</v>
      </c>
      <c r="D31" t="s">
        <v>323</v>
      </c>
      <c r="E31" s="5" t="s">
        <v>805</v>
      </c>
      <c r="F31" s="5" t="s">
        <v>588</v>
      </c>
      <c r="G31" s="5" t="s">
        <v>767</v>
      </c>
      <c r="H31" s="5" t="s">
        <v>806</v>
      </c>
      <c r="I31" s="5" t="s">
        <v>741</v>
      </c>
      <c r="J31" s="5" t="s">
        <v>769</v>
      </c>
    </row>
    <row r="32" spans="1:12" x14ac:dyDescent="0.35">
      <c r="C32" s="5" t="s">
        <v>441</v>
      </c>
      <c r="D32" t="s">
        <v>443</v>
      </c>
      <c r="E32" s="5" t="s">
        <v>443</v>
      </c>
      <c r="F32" s="5" t="s">
        <v>777</v>
      </c>
      <c r="G32" s="5" t="s">
        <v>767</v>
      </c>
      <c r="H32" s="5" t="s">
        <v>807</v>
      </c>
      <c r="I32" s="5" t="s">
        <v>779</v>
      </c>
      <c r="J32" s="5" t="s">
        <v>769</v>
      </c>
    </row>
    <row r="33" spans="3:10" x14ac:dyDescent="0.35">
      <c r="C33" s="5" t="s">
        <v>481</v>
      </c>
      <c r="D33" t="s">
        <v>483</v>
      </c>
      <c r="E33" s="5" t="s">
        <v>483</v>
      </c>
      <c r="F33" s="5" t="s">
        <v>777</v>
      </c>
      <c r="G33" s="5" t="s">
        <v>767</v>
      </c>
      <c r="H33" s="5" t="s">
        <v>808</v>
      </c>
      <c r="I33" s="5" t="s">
        <v>779</v>
      </c>
      <c r="J33" s="5" t="s">
        <v>769</v>
      </c>
    </row>
    <row r="34" spans="3:10" x14ac:dyDescent="0.35">
      <c r="C34" s="5" t="s">
        <v>271</v>
      </c>
      <c r="D34" t="s">
        <v>273</v>
      </c>
      <c r="E34" s="5" t="s">
        <v>809</v>
      </c>
      <c r="F34" s="5" t="s">
        <v>755</v>
      </c>
      <c r="G34" s="5" t="s">
        <v>767</v>
      </c>
      <c r="H34" s="5" t="s">
        <v>810</v>
      </c>
      <c r="I34" s="5" t="s">
        <v>758</v>
      </c>
      <c r="J34" s="5" t="s">
        <v>769</v>
      </c>
    </row>
    <row r="35" spans="3:10" x14ac:dyDescent="0.35">
      <c r="C35" s="5" t="s">
        <v>546</v>
      </c>
      <c r="D35" t="s">
        <v>548</v>
      </c>
      <c r="E35" s="5" t="s">
        <v>548</v>
      </c>
      <c r="F35" s="5" t="s">
        <v>777</v>
      </c>
      <c r="G35" s="5" t="s">
        <v>767</v>
      </c>
      <c r="H35" s="5" t="s">
        <v>811</v>
      </c>
      <c r="I35" s="5" t="s">
        <v>779</v>
      </c>
      <c r="J35" s="5" t="s">
        <v>769</v>
      </c>
    </row>
    <row r="36" spans="3:10" x14ac:dyDescent="0.35">
      <c r="C36" s="5" t="s">
        <v>21</v>
      </c>
      <c r="D36" t="s">
        <v>354</v>
      </c>
      <c r="E36" s="5" t="s">
        <v>354</v>
      </c>
      <c r="F36" s="5" t="s">
        <v>789</v>
      </c>
      <c r="G36" s="5" t="s">
        <v>787</v>
      </c>
      <c r="H36" s="5" t="s">
        <v>812</v>
      </c>
      <c r="I36" s="5" t="s">
        <v>791</v>
      </c>
      <c r="J36" s="5" t="s">
        <v>773</v>
      </c>
    </row>
    <row r="37" spans="3:10" x14ac:dyDescent="0.35">
      <c r="C37" s="5" t="s">
        <v>373</v>
      </c>
      <c r="D37" t="s">
        <v>375</v>
      </c>
      <c r="E37" s="5" t="s">
        <v>375</v>
      </c>
      <c r="F37" s="5" t="s">
        <v>813</v>
      </c>
      <c r="G37" s="5" t="s">
        <v>767</v>
      </c>
      <c r="H37" s="5" t="s">
        <v>814</v>
      </c>
      <c r="I37" s="5" t="s">
        <v>815</v>
      </c>
      <c r="J37" s="5" t="s">
        <v>769</v>
      </c>
    </row>
    <row r="38" spans="3:10" x14ac:dyDescent="0.35">
      <c r="C38" s="5" t="s">
        <v>231</v>
      </c>
      <c r="D38" t="s">
        <v>233</v>
      </c>
      <c r="E38" s="5" t="s">
        <v>233</v>
      </c>
      <c r="F38" s="5" t="s">
        <v>777</v>
      </c>
      <c r="G38" s="5" t="s">
        <v>767</v>
      </c>
      <c r="H38" s="5" t="s">
        <v>816</v>
      </c>
      <c r="I38" s="5" t="s">
        <v>779</v>
      </c>
      <c r="J38" s="5" t="s">
        <v>769</v>
      </c>
    </row>
    <row r="39" spans="3:10" x14ac:dyDescent="0.35">
      <c r="C39" s="5" t="s">
        <v>333</v>
      </c>
      <c r="D39" t="s">
        <v>335</v>
      </c>
      <c r="E39" s="5" t="s">
        <v>335</v>
      </c>
      <c r="F39" s="5" t="s">
        <v>817</v>
      </c>
      <c r="G39" s="5" t="s">
        <v>767</v>
      </c>
      <c r="H39" s="5" t="s">
        <v>818</v>
      </c>
      <c r="I39" s="5" t="s">
        <v>819</v>
      </c>
      <c r="J39" s="5" t="s">
        <v>769</v>
      </c>
    </row>
    <row r="40" spans="3:10" x14ac:dyDescent="0.35">
      <c r="C40" s="5" t="s">
        <v>431</v>
      </c>
      <c r="D40" t="s">
        <v>433</v>
      </c>
      <c r="E40" s="5" t="s">
        <v>433</v>
      </c>
      <c r="F40" s="5" t="s">
        <v>777</v>
      </c>
      <c r="G40" s="5" t="s">
        <v>767</v>
      </c>
      <c r="H40" s="5" t="s">
        <v>820</v>
      </c>
      <c r="I40" s="5" t="s">
        <v>779</v>
      </c>
      <c r="J40" s="5" t="s">
        <v>769</v>
      </c>
    </row>
    <row r="41" spans="3:10" x14ac:dyDescent="0.35">
      <c r="C41" s="5" t="s">
        <v>368</v>
      </c>
      <c r="D41" t="s">
        <v>370</v>
      </c>
      <c r="E41" s="5" t="s">
        <v>370</v>
      </c>
      <c r="F41" s="5" t="s">
        <v>821</v>
      </c>
      <c r="G41" s="5" t="s">
        <v>767</v>
      </c>
      <c r="H41" s="5" t="s">
        <v>822</v>
      </c>
      <c r="I41" s="5" t="s">
        <v>821</v>
      </c>
      <c r="J41" s="5" t="s">
        <v>769</v>
      </c>
    </row>
    <row r="42" spans="3:10" x14ac:dyDescent="0.35">
      <c r="C42" s="5" t="s">
        <v>426</v>
      </c>
      <c r="D42" t="s">
        <v>428</v>
      </c>
      <c r="E42" s="5" t="s">
        <v>428</v>
      </c>
      <c r="F42" s="5" t="s">
        <v>817</v>
      </c>
      <c r="G42" s="5" t="s">
        <v>767</v>
      </c>
      <c r="H42" s="5" t="s">
        <v>823</v>
      </c>
      <c r="I42" s="5" t="s">
        <v>819</v>
      </c>
      <c r="J42" s="5" t="s">
        <v>769</v>
      </c>
    </row>
    <row r="43" spans="3:10" x14ac:dyDescent="0.35">
      <c r="C43" s="5" t="s">
        <v>551</v>
      </c>
      <c r="D43" t="s">
        <v>553</v>
      </c>
      <c r="E43" s="5" t="s">
        <v>553</v>
      </c>
      <c r="F43" s="5" t="s">
        <v>789</v>
      </c>
      <c r="G43" s="5" t="s">
        <v>767</v>
      </c>
      <c r="H43" s="5" t="s">
        <v>824</v>
      </c>
      <c r="I43" s="5" t="s">
        <v>791</v>
      </c>
      <c r="J43" s="5" t="s">
        <v>769</v>
      </c>
    </row>
    <row r="44" spans="3:10" x14ac:dyDescent="0.35">
      <c r="C44" s="5" t="s">
        <v>498</v>
      </c>
      <c r="D44" t="s">
        <v>500</v>
      </c>
      <c r="E44" s="5" t="s">
        <v>500</v>
      </c>
      <c r="F44" s="5" t="s">
        <v>777</v>
      </c>
      <c r="G44" s="5" t="s">
        <v>787</v>
      </c>
      <c r="H44" s="5" t="s">
        <v>825</v>
      </c>
      <c r="I44" s="5" t="s">
        <v>779</v>
      </c>
      <c r="J44" s="5" t="s">
        <v>773</v>
      </c>
    </row>
    <row r="45" spans="3:10" x14ac:dyDescent="0.35">
      <c r="C45" s="5" t="s">
        <v>241</v>
      </c>
      <c r="D45" t="s">
        <v>243</v>
      </c>
      <c r="E45" s="5" t="s">
        <v>243</v>
      </c>
      <c r="F45" s="5" t="s">
        <v>588</v>
      </c>
      <c r="G45" s="5" t="s">
        <v>767</v>
      </c>
      <c r="H45" s="5" t="s">
        <v>826</v>
      </c>
      <c r="I45" s="5" t="s">
        <v>741</v>
      </c>
      <c r="J45" s="5" t="s">
        <v>769</v>
      </c>
    </row>
    <row r="46" spans="3:10" x14ac:dyDescent="0.35">
      <c r="C46" s="5" t="s">
        <v>456</v>
      </c>
      <c r="D46" t="s">
        <v>458</v>
      </c>
      <c r="E46" s="5" t="s">
        <v>458</v>
      </c>
      <c r="F46" s="5" t="s">
        <v>817</v>
      </c>
      <c r="G46" s="5" t="s">
        <v>767</v>
      </c>
      <c r="H46" s="5" t="s">
        <v>827</v>
      </c>
      <c r="I46" s="5" t="s">
        <v>819</v>
      </c>
      <c r="J46" s="5" t="s">
        <v>769</v>
      </c>
    </row>
    <row r="47" spans="3:10" x14ac:dyDescent="0.35">
      <c r="C47" s="5" t="s">
        <v>186</v>
      </c>
      <c r="D47" t="s">
        <v>188</v>
      </c>
      <c r="E47" s="5" t="s">
        <v>188</v>
      </c>
      <c r="F47" s="5" t="s">
        <v>777</v>
      </c>
      <c r="G47" s="5" t="s">
        <v>767</v>
      </c>
      <c r="H47" s="5" t="s">
        <v>828</v>
      </c>
      <c r="I47" s="5" t="s">
        <v>779</v>
      </c>
      <c r="J47" s="5" t="s">
        <v>769</v>
      </c>
    </row>
    <row r="48" spans="3:10" x14ac:dyDescent="0.35">
      <c r="C48" s="5" t="s">
        <v>226</v>
      </c>
      <c r="D48" t="s">
        <v>228</v>
      </c>
      <c r="E48" s="5" t="s">
        <v>829</v>
      </c>
      <c r="F48" s="5" t="s">
        <v>777</v>
      </c>
      <c r="G48" s="5" t="s">
        <v>767</v>
      </c>
      <c r="H48" s="5" t="s">
        <v>830</v>
      </c>
      <c r="I48" s="5" t="s">
        <v>779</v>
      </c>
      <c r="J48" s="5" t="s">
        <v>769</v>
      </c>
    </row>
    <row r="49" spans="3:10" x14ac:dyDescent="0.35">
      <c r="C49" s="5" t="s">
        <v>466</v>
      </c>
      <c r="D49" t="s">
        <v>468</v>
      </c>
      <c r="E49" s="5" t="s">
        <v>831</v>
      </c>
      <c r="F49" s="5" t="s">
        <v>817</v>
      </c>
      <c r="G49" s="5" t="s">
        <v>767</v>
      </c>
      <c r="H49" s="5" t="s">
        <v>832</v>
      </c>
      <c r="I49" s="5" t="s">
        <v>819</v>
      </c>
      <c r="J49" s="5" t="s">
        <v>769</v>
      </c>
    </row>
    <row r="50" spans="3:10" x14ac:dyDescent="0.35">
      <c r="C50" s="5" t="s">
        <v>206</v>
      </c>
      <c r="D50" t="s">
        <v>208</v>
      </c>
      <c r="E50" s="5" t="s">
        <v>208</v>
      </c>
      <c r="F50" s="5" t="s">
        <v>817</v>
      </c>
      <c r="G50" s="5" t="s">
        <v>767</v>
      </c>
      <c r="H50" s="5" t="s">
        <v>833</v>
      </c>
      <c r="I50" s="5" t="s">
        <v>819</v>
      </c>
      <c r="J50" s="5" t="s">
        <v>769</v>
      </c>
    </row>
    <row r="51" spans="3:10" x14ac:dyDescent="0.35">
      <c r="C51" s="5" t="s">
        <v>418</v>
      </c>
      <c r="D51" t="s">
        <v>419</v>
      </c>
      <c r="E51" s="5" t="s">
        <v>419</v>
      </c>
      <c r="F51" s="5" t="s">
        <v>777</v>
      </c>
      <c r="G51" s="5" t="s">
        <v>767</v>
      </c>
      <c r="H51" s="5" t="s">
        <v>834</v>
      </c>
      <c r="I51" s="5" t="s">
        <v>779</v>
      </c>
      <c r="J51" s="5" t="s">
        <v>769</v>
      </c>
    </row>
    <row r="52" spans="3:10" x14ac:dyDescent="0.35">
      <c r="C52" s="24" t="s">
        <v>326</v>
      </c>
      <c r="D52" s="15" t="s">
        <v>1756</v>
      </c>
      <c r="E52" s="24" t="s">
        <v>1756</v>
      </c>
      <c r="F52" s="24" t="s">
        <v>777</v>
      </c>
      <c r="G52" s="24" t="s">
        <v>767</v>
      </c>
      <c r="H52" s="24" t="s">
        <v>1764</v>
      </c>
      <c r="I52" s="24" t="s">
        <v>779</v>
      </c>
      <c r="J52" s="24" t="s">
        <v>769</v>
      </c>
    </row>
    <row r="53" spans="3:10" x14ac:dyDescent="0.35">
      <c r="C53" s="5" t="s">
        <v>171</v>
      </c>
      <c r="D53" t="s">
        <v>173</v>
      </c>
      <c r="E53" s="5" t="s">
        <v>173</v>
      </c>
      <c r="F53" s="5" t="s">
        <v>777</v>
      </c>
      <c r="G53" s="5" t="s">
        <v>767</v>
      </c>
      <c r="H53" s="5" t="s">
        <v>835</v>
      </c>
      <c r="I53" s="5" t="s">
        <v>779</v>
      </c>
      <c r="J53" s="5" t="s">
        <v>769</v>
      </c>
    </row>
    <row r="54" spans="3:10" x14ac:dyDescent="0.35">
      <c r="C54" s="5" t="s">
        <v>251</v>
      </c>
      <c r="D54" t="s">
        <v>253</v>
      </c>
      <c r="E54" s="5" t="s">
        <v>253</v>
      </c>
      <c r="F54" s="5" t="s">
        <v>760</v>
      </c>
      <c r="G54" s="5" t="s">
        <v>767</v>
      </c>
      <c r="H54" s="5" t="s">
        <v>836</v>
      </c>
      <c r="I54" s="5" t="s">
        <v>762</v>
      </c>
      <c r="J54" s="5" t="s">
        <v>769</v>
      </c>
    </row>
    <row r="55" spans="3:10" x14ac:dyDescent="0.35">
      <c r="C55" s="5" t="s">
        <v>246</v>
      </c>
      <c r="D55" t="s">
        <v>248</v>
      </c>
      <c r="E55" s="5" t="s">
        <v>248</v>
      </c>
      <c r="F55" s="5" t="s">
        <v>760</v>
      </c>
      <c r="G55" s="5" t="s">
        <v>767</v>
      </c>
      <c r="H55" s="5" t="s">
        <v>837</v>
      </c>
      <c r="I55" s="5" t="s">
        <v>762</v>
      </c>
      <c r="J55" s="5" t="s">
        <v>769</v>
      </c>
    </row>
    <row r="56" spans="3:10" x14ac:dyDescent="0.35">
      <c r="C56" s="5" t="s">
        <v>221</v>
      </c>
      <c r="D56" t="s">
        <v>223</v>
      </c>
      <c r="E56" s="5" t="s">
        <v>838</v>
      </c>
      <c r="F56" s="5" t="s">
        <v>817</v>
      </c>
      <c r="G56" s="5" t="s">
        <v>767</v>
      </c>
      <c r="H56" s="5" t="s">
        <v>839</v>
      </c>
      <c r="I56" s="5" t="s">
        <v>819</v>
      </c>
      <c r="J56" s="5" t="s">
        <v>769</v>
      </c>
    </row>
    <row r="57" spans="3:10" x14ac:dyDescent="0.35">
      <c r="C57" s="5" t="s">
        <v>408</v>
      </c>
      <c r="D57" t="s">
        <v>410</v>
      </c>
      <c r="E57" s="5" t="s">
        <v>840</v>
      </c>
      <c r="F57" s="5" t="s">
        <v>777</v>
      </c>
      <c r="G57" s="5" t="s">
        <v>767</v>
      </c>
      <c r="H57" s="5" t="s">
        <v>841</v>
      </c>
      <c r="I57" s="5" t="s">
        <v>779</v>
      </c>
      <c r="J57" s="5" t="s">
        <v>769</v>
      </c>
    </row>
    <row r="58" spans="3:10" x14ac:dyDescent="0.35">
      <c r="C58" s="5" t="s">
        <v>476</v>
      </c>
      <c r="D58" t="s">
        <v>478</v>
      </c>
      <c r="E58" s="5" t="s">
        <v>842</v>
      </c>
      <c r="F58" s="5" t="s">
        <v>777</v>
      </c>
      <c r="G58" s="5" t="s">
        <v>787</v>
      </c>
      <c r="H58" s="5" t="s">
        <v>843</v>
      </c>
      <c r="I58" s="5" t="s">
        <v>779</v>
      </c>
      <c r="J58" s="5" t="s">
        <v>773</v>
      </c>
    </row>
    <row r="59" spans="3:10" x14ac:dyDescent="0.35">
      <c r="C59" s="5" t="s">
        <v>388</v>
      </c>
      <c r="D59" t="s">
        <v>390</v>
      </c>
      <c r="E59" s="5" t="s">
        <v>390</v>
      </c>
      <c r="F59" s="5" t="s">
        <v>789</v>
      </c>
      <c r="G59" s="5" t="s">
        <v>767</v>
      </c>
      <c r="H59" s="5" t="s">
        <v>844</v>
      </c>
      <c r="I59" s="5" t="s">
        <v>791</v>
      </c>
      <c r="J59" s="5" t="s">
        <v>769</v>
      </c>
    </row>
    <row r="60" spans="3:10" x14ac:dyDescent="0.35">
      <c r="C60" s="5" t="s">
        <v>451</v>
      </c>
      <c r="D60" t="s">
        <v>453</v>
      </c>
      <c r="E60" s="5" t="s">
        <v>453</v>
      </c>
      <c r="F60" s="5" t="s">
        <v>801</v>
      </c>
      <c r="G60" s="5" t="s">
        <v>767</v>
      </c>
      <c r="H60" s="5" t="s">
        <v>845</v>
      </c>
      <c r="I60" s="5" t="s">
        <v>803</v>
      </c>
      <c r="J60" s="5" t="s">
        <v>769</v>
      </c>
    </row>
    <row r="61" spans="3:10" x14ac:dyDescent="0.35">
      <c r="C61" s="5" t="s">
        <v>166</v>
      </c>
      <c r="D61" t="s">
        <v>168</v>
      </c>
      <c r="E61" s="5" t="s">
        <v>168</v>
      </c>
      <c r="F61" s="5" t="s">
        <v>846</v>
      </c>
      <c r="G61" s="5" t="s">
        <v>767</v>
      </c>
      <c r="H61" s="5" t="s">
        <v>847</v>
      </c>
      <c r="I61" s="5" t="s">
        <v>848</v>
      </c>
      <c r="J61" s="5" t="s">
        <v>769</v>
      </c>
    </row>
    <row r="62" spans="3:10" x14ac:dyDescent="0.35">
      <c r="C62" s="5" t="s">
        <v>561</v>
      </c>
      <c r="D62" t="s">
        <v>563</v>
      </c>
      <c r="E62" s="5" t="s">
        <v>849</v>
      </c>
      <c r="F62" s="5" t="s">
        <v>588</v>
      </c>
      <c r="G62" s="5" t="s">
        <v>850</v>
      </c>
      <c r="H62" s="5" t="s">
        <v>851</v>
      </c>
      <c r="I62" s="5" t="s">
        <v>741</v>
      </c>
      <c r="J62" s="5" t="s">
        <v>852</v>
      </c>
    </row>
    <row r="63" spans="3:10" x14ac:dyDescent="0.35">
      <c r="C63" s="5" t="s">
        <v>256</v>
      </c>
      <c r="D63" t="s">
        <v>258</v>
      </c>
      <c r="E63" s="5" t="s">
        <v>853</v>
      </c>
      <c r="F63" s="5" t="s">
        <v>760</v>
      </c>
      <c r="G63" s="5" t="s">
        <v>767</v>
      </c>
      <c r="H63" s="5" t="s">
        <v>854</v>
      </c>
      <c r="I63" s="5" t="s">
        <v>762</v>
      </c>
      <c r="J63" s="5" t="s">
        <v>769</v>
      </c>
    </row>
    <row r="64" spans="3:10" x14ac:dyDescent="0.35">
      <c r="C64" s="5" t="s">
        <v>156</v>
      </c>
      <c r="D64" t="s">
        <v>158</v>
      </c>
      <c r="E64" s="5" t="s">
        <v>158</v>
      </c>
      <c r="F64" s="5" t="s">
        <v>846</v>
      </c>
      <c r="G64" s="5" t="s">
        <v>767</v>
      </c>
      <c r="H64" s="5" t="s">
        <v>855</v>
      </c>
      <c r="I64" s="5" t="s">
        <v>848</v>
      </c>
      <c r="J64" s="5" t="s">
        <v>769</v>
      </c>
    </row>
    <row r="65" spans="3:10" x14ac:dyDescent="0.35">
      <c r="C65" s="5" t="s">
        <v>161</v>
      </c>
      <c r="D65" t="s">
        <v>163</v>
      </c>
      <c r="E65" s="5" t="s">
        <v>163</v>
      </c>
      <c r="F65" s="5" t="s">
        <v>777</v>
      </c>
      <c r="G65" s="5" t="s">
        <v>767</v>
      </c>
      <c r="H65" s="5" t="s">
        <v>856</v>
      </c>
      <c r="I65" s="5" t="s">
        <v>779</v>
      </c>
      <c r="J65" s="5" t="s">
        <v>769</v>
      </c>
    </row>
    <row r="66" spans="3:10" x14ac:dyDescent="0.35">
      <c r="C66" s="5" t="s">
        <v>363</v>
      </c>
      <c r="D66" t="s">
        <v>365</v>
      </c>
      <c r="E66" s="5" t="s">
        <v>365</v>
      </c>
      <c r="F66" s="5" t="s">
        <v>789</v>
      </c>
      <c r="G66" s="5" t="s">
        <v>767</v>
      </c>
      <c r="H66" s="5" t="s">
        <v>857</v>
      </c>
      <c r="I66" s="5" t="s">
        <v>791</v>
      </c>
      <c r="J66" s="5" t="s">
        <v>769</v>
      </c>
    </row>
    <row r="67" spans="3:10" x14ac:dyDescent="0.35">
      <c r="C67" s="5" t="s">
        <v>146</v>
      </c>
      <c r="D67" t="s">
        <v>148</v>
      </c>
      <c r="E67" s="5" t="s">
        <v>858</v>
      </c>
      <c r="F67" s="5" t="s">
        <v>817</v>
      </c>
      <c r="G67" s="5" t="s">
        <v>767</v>
      </c>
      <c r="H67" s="5" t="s">
        <v>859</v>
      </c>
      <c r="I67" s="5" t="s">
        <v>819</v>
      </c>
      <c r="J67" s="5" t="s">
        <v>769</v>
      </c>
    </row>
    <row r="68" spans="3:10" x14ac:dyDescent="0.35">
      <c r="C68" s="5" t="s">
        <v>436</v>
      </c>
      <c r="D68" t="s">
        <v>438</v>
      </c>
      <c r="E68" s="5" t="s">
        <v>438</v>
      </c>
      <c r="F68" s="5" t="s">
        <v>846</v>
      </c>
      <c r="G68" s="5" t="s">
        <v>767</v>
      </c>
      <c r="H68" s="5" t="s">
        <v>860</v>
      </c>
      <c r="I68" s="5" t="s">
        <v>848</v>
      </c>
      <c r="J68" s="5" t="s">
        <v>769</v>
      </c>
    </row>
    <row r="69" spans="3:10" x14ac:dyDescent="0.35">
      <c r="C69" s="5" t="s">
        <v>26</v>
      </c>
      <c r="D69" t="s">
        <v>282</v>
      </c>
      <c r="E69" s="5" t="s">
        <v>282</v>
      </c>
      <c r="F69" s="5" t="s">
        <v>588</v>
      </c>
      <c r="G69" s="5" t="s">
        <v>767</v>
      </c>
      <c r="H69" s="5" t="s">
        <v>861</v>
      </c>
      <c r="I69" s="5" t="s">
        <v>741</v>
      </c>
      <c r="J69" s="5" t="s">
        <v>769</v>
      </c>
    </row>
    <row r="70" spans="3:10" x14ac:dyDescent="0.35">
      <c r="C70" s="5" t="s">
        <v>286</v>
      </c>
      <c r="D70" t="s">
        <v>288</v>
      </c>
      <c r="E70" s="5" t="s">
        <v>288</v>
      </c>
      <c r="F70" s="5" t="s">
        <v>588</v>
      </c>
      <c r="G70" s="5" t="s">
        <v>767</v>
      </c>
      <c r="H70" s="5" t="s">
        <v>862</v>
      </c>
      <c r="I70" s="5" t="s">
        <v>741</v>
      </c>
      <c r="J70" s="5" t="s">
        <v>769</v>
      </c>
    </row>
    <row r="71" spans="3:10" x14ac:dyDescent="0.35">
      <c r="C71" s="5" t="s">
        <v>191</v>
      </c>
      <c r="D71" t="s">
        <v>193</v>
      </c>
      <c r="E71" s="5" t="s">
        <v>863</v>
      </c>
      <c r="F71" s="5" t="s">
        <v>777</v>
      </c>
      <c r="G71" s="5" t="s">
        <v>767</v>
      </c>
      <c r="H71" s="5" t="s">
        <v>864</v>
      </c>
      <c r="I71" s="5" t="s">
        <v>779</v>
      </c>
      <c r="J71" s="5" t="s">
        <v>769</v>
      </c>
    </row>
    <row r="72" spans="3:10" x14ac:dyDescent="0.35">
      <c r="C72" s="5" t="s">
        <v>421</v>
      </c>
      <c r="D72" t="s">
        <v>423</v>
      </c>
      <c r="E72" s="5" t="s">
        <v>423</v>
      </c>
      <c r="F72" s="5" t="s">
        <v>777</v>
      </c>
      <c r="G72" s="5" t="s">
        <v>767</v>
      </c>
      <c r="H72" s="5" t="s">
        <v>865</v>
      </c>
      <c r="I72" s="5" t="s">
        <v>779</v>
      </c>
      <c r="J72" s="5" t="s">
        <v>769</v>
      </c>
    </row>
    <row r="73" spans="3:10" x14ac:dyDescent="0.35">
      <c r="C73" s="5" t="s">
        <v>348</v>
      </c>
      <c r="D73" t="s">
        <v>350</v>
      </c>
      <c r="E73" s="5" t="s">
        <v>350</v>
      </c>
      <c r="F73" s="5" t="s">
        <v>789</v>
      </c>
      <c r="G73" s="5" t="s">
        <v>771</v>
      </c>
      <c r="H73" s="5" t="s">
        <v>866</v>
      </c>
      <c r="I73" s="5" t="s">
        <v>791</v>
      </c>
      <c r="J73" s="5" t="s">
        <v>773</v>
      </c>
    </row>
    <row r="74" spans="3:10" x14ac:dyDescent="0.35">
      <c r="C74" s="5" t="s">
        <v>266</v>
      </c>
      <c r="D74" t="s">
        <v>268</v>
      </c>
      <c r="E74" s="5" t="s">
        <v>268</v>
      </c>
      <c r="F74" s="5" t="s">
        <v>867</v>
      </c>
      <c r="G74" s="5" t="s">
        <v>767</v>
      </c>
      <c r="H74" s="5" t="s">
        <v>868</v>
      </c>
      <c r="I74" s="5" t="s">
        <v>869</v>
      </c>
      <c r="J74" s="5" t="s">
        <v>769</v>
      </c>
    </row>
    <row r="75" spans="3:10" x14ac:dyDescent="0.35">
      <c r="C75" s="5" t="s">
        <v>403</v>
      </c>
      <c r="D75" t="s">
        <v>405</v>
      </c>
      <c r="E75" s="5" t="s">
        <v>405</v>
      </c>
      <c r="F75" s="5" t="s">
        <v>789</v>
      </c>
      <c r="G75" s="5" t="s">
        <v>767</v>
      </c>
      <c r="H75" s="5" t="s">
        <v>870</v>
      </c>
      <c r="I75" s="5" t="s">
        <v>791</v>
      </c>
      <c r="J75" s="5" t="s">
        <v>769</v>
      </c>
    </row>
    <row r="76" spans="3:10" x14ac:dyDescent="0.35">
      <c r="C76" s="5" t="s">
        <v>23</v>
      </c>
      <c r="D76" t="s">
        <v>152</v>
      </c>
      <c r="E76" s="5" t="s">
        <v>152</v>
      </c>
      <c r="F76" s="5" t="s">
        <v>777</v>
      </c>
      <c r="G76" s="5" t="s">
        <v>767</v>
      </c>
      <c r="H76" s="5" t="s">
        <v>871</v>
      </c>
      <c r="I76" s="5" t="s">
        <v>779</v>
      </c>
      <c r="J76" s="5" t="s">
        <v>769</v>
      </c>
    </row>
    <row r="77" spans="3:10" x14ac:dyDescent="0.35">
      <c r="C77" s="5" t="s">
        <v>378</v>
      </c>
      <c r="D77" t="s">
        <v>380</v>
      </c>
      <c r="E77" s="5" t="s">
        <v>380</v>
      </c>
      <c r="F77" s="5" t="s">
        <v>821</v>
      </c>
      <c r="G77" s="5" t="s">
        <v>767</v>
      </c>
      <c r="H77" s="5" t="s">
        <v>872</v>
      </c>
      <c r="I77" s="5" t="s">
        <v>821</v>
      </c>
      <c r="J77" s="5" t="s">
        <v>769</v>
      </c>
    </row>
    <row r="78" spans="3:10" x14ac:dyDescent="0.35">
      <c r="C78" s="5" t="s">
        <v>413</v>
      </c>
      <c r="D78" t="s">
        <v>415</v>
      </c>
      <c r="E78" s="5" t="s">
        <v>873</v>
      </c>
      <c r="F78" s="5" t="s">
        <v>874</v>
      </c>
      <c r="G78" s="5" t="s">
        <v>767</v>
      </c>
      <c r="H78" s="5" t="s">
        <v>875</v>
      </c>
      <c r="I78" s="5" t="s">
        <v>876</v>
      </c>
      <c r="J78" s="5" t="s">
        <v>769</v>
      </c>
    </row>
    <row r="79" spans="3:10" x14ac:dyDescent="0.35">
      <c r="C79" s="5" t="s">
        <v>276</v>
      </c>
      <c r="D79" t="s">
        <v>278</v>
      </c>
      <c r="E79" s="5" t="s">
        <v>877</v>
      </c>
      <c r="F79" s="5" t="s">
        <v>588</v>
      </c>
      <c r="G79" s="5" t="s">
        <v>767</v>
      </c>
      <c r="H79" s="5" t="s">
        <v>878</v>
      </c>
      <c r="I79" s="5" t="s">
        <v>741</v>
      </c>
      <c r="J79" s="5" t="s">
        <v>769</v>
      </c>
    </row>
    <row r="80" spans="3:10" x14ac:dyDescent="0.35">
      <c r="C80" s="5" t="s">
        <v>461</v>
      </c>
      <c r="D80" t="s">
        <v>463</v>
      </c>
      <c r="E80" s="5" t="s">
        <v>879</v>
      </c>
      <c r="F80" s="5" t="s">
        <v>342</v>
      </c>
      <c r="G80" s="5" t="s">
        <v>767</v>
      </c>
      <c r="H80" s="5" t="s">
        <v>880</v>
      </c>
      <c r="I80" s="5" t="s">
        <v>342</v>
      </c>
      <c r="J80" s="5" t="s">
        <v>769</v>
      </c>
    </row>
    <row r="81" spans="3:10" x14ac:dyDescent="0.35">
      <c r="C81" s="5" t="s">
        <v>30</v>
      </c>
      <c r="D81" t="s">
        <v>487</v>
      </c>
      <c r="E81" s="5" t="s">
        <v>487</v>
      </c>
      <c r="F81" s="5" t="s">
        <v>777</v>
      </c>
      <c r="G81" s="5" t="s">
        <v>767</v>
      </c>
      <c r="H81" s="5" t="s">
        <v>881</v>
      </c>
      <c r="I81" s="5" t="s">
        <v>779</v>
      </c>
      <c r="J81" s="5" t="s">
        <v>769</v>
      </c>
    </row>
    <row r="82" spans="3:10" x14ac:dyDescent="0.35">
      <c r="C82" s="5" t="s">
        <v>398</v>
      </c>
      <c r="D82" t="s">
        <v>400</v>
      </c>
      <c r="E82" s="5" t="s">
        <v>400</v>
      </c>
      <c r="F82" s="5" t="s">
        <v>789</v>
      </c>
      <c r="G82" s="5" t="s">
        <v>767</v>
      </c>
      <c r="H82" s="5" t="s">
        <v>882</v>
      </c>
      <c r="I82" s="5" t="s">
        <v>791</v>
      </c>
      <c r="J82" s="5" t="s">
        <v>769</v>
      </c>
    </row>
    <row r="83" spans="3:10" x14ac:dyDescent="0.35">
      <c r="C83" s="5" t="s">
        <v>446</v>
      </c>
      <c r="D83" t="s">
        <v>448</v>
      </c>
      <c r="E83" s="5" t="s">
        <v>448</v>
      </c>
      <c r="F83" s="5" t="s">
        <v>777</v>
      </c>
      <c r="G83" s="5" t="s">
        <v>767</v>
      </c>
      <c r="H83" s="5" t="s">
        <v>883</v>
      </c>
      <c r="I83" s="5" t="s">
        <v>779</v>
      </c>
      <c r="J83" s="5" t="s">
        <v>769</v>
      </c>
    </row>
    <row r="84" spans="3:10" x14ac:dyDescent="0.35">
      <c r="C84" s="5" t="s">
        <v>471</v>
      </c>
      <c r="D84" t="s">
        <v>473</v>
      </c>
      <c r="E84" s="5" t="s">
        <v>473</v>
      </c>
      <c r="F84" s="5" t="s">
        <v>789</v>
      </c>
      <c r="G84" s="5" t="s">
        <v>767</v>
      </c>
      <c r="H84" s="5" t="s">
        <v>884</v>
      </c>
      <c r="I84" s="5" t="s">
        <v>791</v>
      </c>
      <c r="J84" s="5" t="s">
        <v>769</v>
      </c>
    </row>
    <row r="85" spans="3:10" x14ac:dyDescent="0.35">
      <c r="C85" s="5" t="s">
        <v>29</v>
      </c>
      <c r="D85" t="s">
        <v>384</v>
      </c>
      <c r="E85" s="5" t="s">
        <v>384</v>
      </c>
      <c r="F85" s="5" t="s">
        <v>789</v>
      </c>
      <c r="G85" s="5" t="s">
        <v>767</v>
      </c>
      <c r="H85" s="5" t="s">
        <v>885</v>
      </c>
      <c r="I85" s="5" t="s">
        <v>791</v>
      </c>
      <c r="J85" s="5" t="s">
        <v>769</v>
      </c>
    </row>
    <row r="86" spans="3:10" x14ac:dyDescent="0.35">
      <c r="C86" s="5" t="s">
        <v>24</v>
      </c>
      <c r="D86" t="s">
        <v>212</v>
      </c>
      <c r="E86" s="5" t="s">
        <v>212</v>
      </c>
      <c r="F86" s="5" t="s">
        <v>588</v>
      </c>
      <c r="G86" s="5" t="s">
        <v>767</v>
      </c>
      <c r="H86" s="5" t="s">
        <v>886</v>
      </c>
      <c r="I86" s="5" t="s">
        <v>741</v>
      </c>
      <c r="J86" s="5" t="s">
        <v>769</v>
      </c>
    </row>
    <row r="87" spans="3:10" x14ac:dyDescent="0.35">
      <c r="C87" s="5" t="s">
        <v>176</v>
      </c>
      <c r="D87" t="s">
        <v>178</v>
      </c>
      <c r="E87" s="5" t="s">
        <v>178</v>
      </c>
      <c r="F87" s="5" t="s">
        <v>846</v>
      </c>
      <c r="G87" s="5" t="s">
        <v>767</v>
      </c>
      <c r="H87" s="5" t="s">
        <v>887</v>
      </c>
      <c r="I87" s="5" t="s">
        <v>848</v>
      </c>
      <c r="J87" s="5" t="s">
        <v>769</v>
      </c>
    </row>
    <row r="88" spans="3:10" x14ac:dyDescent="0.35">
      <c r="C88" s="5" t="s">
        <v>216</v>
      </c>
      <c r="D88" t="s">
        <v>218</v>
      </c>
      <c r="E88" s="5" t="s">
        <v>218</v>
      </c>
      <c r="F88" s="5" t="s">
        <v>755</v>
      </c>
      <c r="G88" s="5" t="s">
        <v>767</v>
      </c>
      <c r="H88" s="5" t="s">
        <v>888</v>
      </c>
      <c r="I88" s="5" t="s">
        <v>758</v>
      </c>
      <c r="J88" s="5" t="s">
        <v>769</v>
      </c>
    </row>
    <row r="89" spans="3:10" x14ac:dyDescent="0.35">
      <c r="C89" s="5" t="s">
        <v>566</v>
      </c>
      <c r="D89" t="s">
        <v>568</v>
      </c>
      <c r="E89" s="5" t="s">
        <v>889</v>
      </c>
      <c r="F89" s="5" t="s">
        <v>777</v>
      </c>
      <c r="G89" s="5" t="s">
        <v>767</v>
      </c>
      <c r="H89" s="5" t="s">
        <v>890</v>
      </c>
      <c r="I89" s="5" t="s">
        <v>779</v>
      </c>
      <c r="J89" s="5" t="s">
        <v>769</v>
      </c>
    </row>
    <row r="90" spans="3:10" x14ac:dyDescent="0.35">
      <c r="C90" s="5" t="s">
        <v>571</v>
      </c>
      <c r="D90" t="s">
        <v>573</v>
      </c>
      <c r="E90" s="5"/>
      <c r="F90" s="5"/>
      <c r="G90" s="5"/>
      <c r="H90" s="5"/>
      <c r="I90" s="5"/>
      <c r="J90" s="5"/>
    </row>
    <row r="91" spans="3:10" x14ac:dyDescent="0.35">
      <c r="C91" s="5" t="s">
        <v>575</v>
      </c>
      <c r="D91" t="s">
        <v>577</v>
      </c>
      <c r="E91" s="5"/>
      <c r="F91" s="5"/>
      <c r="G91" s="5"/>
      <c r="H91" s="5"/>
      <c r="I91" s="5"/>
      <c r="J91" s="5"/>
    </row>
    <row r="92" spans="3:10" x14ac:dyDescent="0.35">
      <c r="C92" s="5" t="s">
        <v>579</v>
      </c>
      <c r="D92" t="s">
        <v>581</v>
      </c>
      <c r="E92" s="5"/>
      <c r="F92" s="5"/>
      <c r="G92" s="5"/>
      <c r="H92" s="5"/>
      <c r="I92" s="5"/>
      <c r="J92" s="5"/>
    </row>
    <row r="93" spans="3:10" x14ac:dyDescent="0.35">
      <c r="C93" s="5" t="s">
        <v>584</v>
      </c>
      <c r="D93" t="s">
        <v>586</v>
      </c>
      <c r="E93" s="5"/>
      <c r="F93" s="5"/>
      <c r="G93" s="5"/>
      <c r="H93" s="5"/>
      <c r="I93" s="5"/>
      <c r="J93" s="5"/>
    </row>
    <row r="94" spans="3:10" x14ac:dyDescent="0.35">
      <c r="C94" s="5" t="s">
        <v>201</v>
      </c>
      <c r="D94" t="s">
        <v>203</v>
      </c>
      <c r="E94" s="5" t="str">
        <f>IFERROR(_xlfn.XLOOKUP(TTCty!$C94,Công_ty!$C$6:$C$178,Công_ty!$E$6:$E$178),"-")</f>
        <v>Công ty cổ phần Ô tô Bình Thuận</v>
      </c>
      <c r="F94" s="5" t="s">
        <v>801</v>
      </c>
      <c r="G94" s="5" t="s">
        <v>767</v>
      </c>
      <c r="H94" s="5" t="s">
        <v>891</v>
      </c>
      <c r="I94" s="5" t="s">
        <v>803</v>
      </c>
      <c r="J94" s="5" t="s">
        <v>769</v>
      </c>
    </row>
    <row r="95" spans="3:10" x14ac:dyDescent="0.35">
      <c r="C95" s="5" t="s">
        <v>491</v>
      </c>
      <c r="D95" t="s">
        <v>493</v>
      </c>
      <c r="E95" s="5" t="str">
        <f>IFERROR(_xlfn.XLOOKUP(TTCty!$C95,Công_ty!$C$6:$C$178,Công_ty!$E$6:$E$178),"-")</f>
        <v>Công Ty TNHH MTV Toyota Tây Ninh</v>
      </c>
      <c r="F95" s="5" t="s">
        <v>846</v>
      </c>
      <c r="G95" s="5" t="s">
        <v>767</v>
      </c>
      <c r="H95" s="5" t="s">
        <v>892</v>
      </c>
      <c r="I95" s="5" t="s">
        <v>848</v>
      </c>
      <c r="J95" s="5" t="s">
        <v>769</v>
      </c>
    </row>
    <row r="96" spans="3:10" x14ac:dyDescent="0.35">
      <c r="C96" s="5" t="s">
        <v>503</v>
      </c>
      <c r="D96" t="s">
        <v>505</v>
      </c>
      <c r="E96" s="5" t="str">
        <f>IFERROR(_xlfn.XLOOKUP(TTCty!$C96,Công_ty!$C$6:$C$178,Công_ty!$E$6:$E$178),"-")</f>
        <v>Công ty Cổ phần Giải pháp Ô tô</v>
      </c>
      <c r="F96" s="5" t="s">
        <v>588</v>
      </c>
      <c r="G96" s="5" t="s">
        <v>767</v>
      </c>
      <c r="H96" s="5" t="s">
        <v>893</v>
      </c>
      <c r="I96" s="5" t="s">
        <v>741</v>
      </c>
      <c r="J96" s="5" t="s">
        <v>769</v>
      </c>
    </row>
    <row r="97" spans="3:10" x14ac:dyDescent="0.35">
      <c r="C97" s="5" t="s">
        <v>508</v>
      </c>
      <c r="D97" t="s">
        <v>510</v>
      </c>
      <c r="E97" s="5" t="s">
        <v>510</v>
      </c>
      <c r="F97" s="5" t="s">
        <v>777</v>
      </c>
      <c r="G97" s="5" t="s">
        <v>767</v>
      </c>
      <c r="H97" s="5" t="s">
        <v>894</v>
      </c>
      <c r="I97" s="5" t="s">
        <v>779</v>
      </c>
      <c r="J97" s="5" t="s">
        <v>769</v>
      </c>
    </row>
    <row r="98" spans="3:10" x14ac:dyDescent="0.35">
      <c r="C98" s="5" t="s">
        <v>513</v>
      </c>
      <c r="D98" t="s">
        <v>515</v>
      </c>
      <c r="E98" s="5" t="s">
        <v>895</v>
      </c>
      <c r="F98" s="5" t="s">
        <v>588</v>
      </c>
      <c r="G98" s="5" t="s">
        <v>767</v>
      </c>
      <c r="H98" s="5" t="s">
        <v>896</v>
      </c>
      <c r="I98" s="5" t="s">
        <v>741</v>
      </c>
      <c r="J98" s="5" t="s">
        <v>769</v>
      </c>
    </row>
    <row r="99" spans="3:10" x14ac:dyDescent="0.35">
      <c r="C99" s="5" t="s">
        <v>518</v>
      </c>
      <c r="D99" t="s">
        <v>520</v>
      </c>
      <c r="E99" s="5" t="s">
        <v>520</v>
      </c>
      <c r="F99" s="5" t="s">
        <v>588</v>
      </c>
      <c r="G99" s="5" t="s">
        <v>767</v>
      </c>
      <c r="H99" s="5" t="s">
        <v>897</v>
      </c>
      <c r="I99" s="5" t="s">
        <v>741</v>
      </c>
      <c r="J99" s="5" t="s">
        <v>769</v>
      </c>
    </row>
    <row r="100" spans="3:10" x14ac:dyDescent="0.35">
      <c r="C100" s="5" t="s">
        <v>523</v>
      </c>
      <c r="D100" t="s">
        <v>525</v>
      </c>
      <c r="E100" s="5" t="s">
        <v>525</v>
      </c>
      <c r="F100" s="5" t="s">
        <v>588</v>
      </c>
      <c r="G100" s="5" t="s">
        <v>767</v>
      </c>
      <c r="H100" s="5" t="s">
        <v>898</v>
      </c>
      <c r="I100" s="5" t="s">
        <v>741</v>
      </c>
      <c r="J100" s="5" t="s">
        <v>769</v>
      </c>
    </row>
    <row r="101" spans="3:10" x14ac:dyDescent="0.35">
      <c r="C101" s="5" t="s">
        <v>532</v>
      </c>
      <c r="D101" t="s">
        <v>534</v>
      </c>
      <c r="E101" s="5" t="s">
        <v>534</v>
      </c>
      <c r="F101" s="5" t="s">
        <v>588</v>
      </c>
      <c r="G101" s="5" t="s">
        <v>767</v>
      </c>
      <c r="H101" s="5" t="s">
        <v>899</v>
      </c>
      <c r="I101" s="5" t="s">
        <v>741</v>
      </c>
      <c r="J101" s="5" t="s">
        <v>769</v>
      </c>
    </row>
    <row r="102" spans="3:10" x14ac:dyDescent="0.35">
      <c r="C102" s="5" t="s">
        <v>328</v>
      </c>
      <c r="D102" t="s">
        <v>330</v>
      </c>
      <c r="E102" s="5" t="s">
        <v>330</v>
      </c>
      <c r="F102" s="5" t="s">
        <v>588</v>
      </c>
      <c r="G102" s="5" t="s">
        <v>767</v>
      </c>
      <c r="H102" s="5" t="s">
        <v>900</v>
      </c>
      <c r="I102" s="5" t="s">
        <v>741</v>
      </c>
      <c r="J102" s="5" t="s">
        <v>769</v>
      </c>
    </row>
    <row r="103" spans="3:10" x14ac:dyDescent="0.35">
      <c r="C103" s="5" t="s">
        <v>393</v>
      </c>
      <c r="D103" t="s">
        <v>395</v>
      </c>
      <c r="E103" s="5" t="s">
        <v>395</v>
      </c>
      <c r="F103" s="5" t="s">
        <v>789</v>
      </c>
      <c r="G103" s="5" t="s">
        <v>767</v>
      </c>
      <c r="H103" s="5" t="s">
        <v>901</v>
      </c>
      <c r="I103" s="5" t="s">
        <v>791</v>
      </c>
      <c r="J103" s="5" t="s">
        <v>769</v>
      </c>
    </row>
    <row r="104" spans="3:10" x14ac:dyDescent="0.35">
      <c r="C104" s="5" t="s">
        <v>291</v>
      </c>
      <c r="D104" t="s">
        <v>293</v>
      </c>
      <c r="E104" s="5" t="s">
        <v>293</v>
      </c>
      <c r="F104" s="5" t="s">
        <v>588</v>
      </c>
      <c r="G104" s="5" t="s">
        <v>767</v>
      </c>
      <c r="H104" s="5" t="s">
        <v>902</v>
      </c>
      <c r="I104" s="5" t="s">
        <v>741</v>
      </c>
      <c r="J104" s="5" t="s">
        <v>769</v>
      </c>
    </row>
    <row r="105" spans="3:10" x14ac:dyDescent="0.35">
      <c r="C105" s="5" t="s">
        <v>296</v>
      </c>
      <c r="D105" t="s">
        <v>298</v>
      </c>
      <c r="E105" s="5" t="s">
        <v>298</v>
      </c>
      <c r="F105" s="5" t="s">
        <v>588</v>
      </c>
      <c r="G105" s="5" t="s">
        <v>767</v>
      </c>
      <c r="H105" s="5" t="s">
        <v>903</v>
      </c>
      <c r="I105" s="5" t="s">
        <v>741</v>
      </c>
      <c r="J105" s="5" t="s">
        <v>769</v>
      </c>
    </row>
    <row r="106" spans="3:10" x14ac:dyDescent="0.35">
      <c r="C106" s="5" t="s">
        <v>181</v>
      </c>
      <c r="D106" t="s">
        <v>183</v>
      </c>
      <c r="E106" s="5" t="s">
        <v>904</v>
      </c>
      <c r="F106" s="5" t="s">
        <v>777</v>
      </c>
      <c r="G106" s="5" t="s">
        <v>767</v>
      </c>
      <c r="H106" s="5" t="s">
        <v>905</v>
      </c>
      <c r="I106" s="5" t="s">
        <v>779</v>
      </c>
      <c r="J106" s="5" t="s">
        <v>769</v>
      </c>
    </row>
    <row r="107" spans="3:10" x14ac:dyDescent="0.35">
      <c r="C107" s="5" t="s">
        <v>261</v>
      </c>
      <c r="D107" t="s">
        <v>263</v>
      </c>
      <c r="E107" s="5" t="s">
        <v>263</v>
      </c>
      <c r="F107" s="5" t="s">
        <v>760</v>
      </c>
      <c r="G107" s="5" t="s">
        <v>767</v>
      </c>
      <c r="H107" s="5" t="s">
        <v>906</v>
      </c>
      <c r="I107" s="5" t="s">
        <v>762</v>
      </c>
      <c r="J107" s="5" t="s">
        <v>769</v>
      </c>
    </row>
    <row r="108" spans="3:10" x14ac:dyDescent="0.35">
      <c r="C108" s="5" t="s">
        <v>594</v>
      </c>
      <c r="D108" t="s">
        <v>596</v>
      </c>
      <c r="E108" s="5" t="s">
        <v>596</v>
      </c>
      <c r="F108" s="5" t="s">
        <v>588</v>
      </c>
      <c r="G108" s="5" t="s">
        <v>907</v>
      </c>
      <c r="H108" s="5" t="s">
        <v>908</v>
      </c>
      <c r="I108" s="5" t="s">
        <v>741</v>
      </c>
      <c r="J108" s="5" t="s">
        <v>909</v>
      </c>
    </row>
    <row r="109" spans="3:10" x14ac:dyDescent="0.35">
      <c r="C109" s="5" t="s">
        <v>599</v>
      </c>
      <c r="D109" t="s">
        <v>601</v>
      </c>
      <c r="E109" s="5" t="s">
        <v>601</v>
      </c>
      <c r="F109" s="5" t="s">
        <v>588</v>
      </c>
      <c r="G109" s="5" t="s">
        <v>767</v>
      </c>
      <c r="H109" s="5" t="s">
        <v>910</v>
      </c>
      <c r="I109" s="5" t="s">
        <v>741</v>
      </c>
      <c r="J109" s="5" t="s">
        <v>769</v>
      </c>
    </row>
    <row r="110" spans="3:10" x14ac:dyDescent="0.35">
      <c r="C110" s="5" t="s">
        <v>338</v>
      </c>
      <c r="D110" t="s">
        <v>340</v>
      </c>
      <c r="E110" s="5" t="s">
        <v>340</v>
      </c>
      <c r="F110" s="5" t="s">
        <v>342</v>
      </c>
      <c r="G110" s="5" t="s">
        <v>767</v>
      </c>
      <c r="H110" s="5" t="s">
        <v>911</v>
      </c>
      <c r="I110" s="5" t="s">
        <v>342</v>
      </c>
      <c r="J110" s="5" t="s">
        <v>769</v>
      </c>
    </row>
    <row r="111" spans="3:10" x14ac:dyDescent="0.35">
      <c r="C111" s="5" t="s">
        <v>343</v>
      </c>
      <c r="D111" t="s">
        <v>912</v>
      </c>
      <c r="E111" s="5" t="s">
        <v>912</v>
      </c>
      <c r="F111" s="5" t="s">
        <v>342</v>
      </c>
      <c r="G111" s="5" t="s">
        <v>767</v>
      </c>
      <c r="H111" s="5" t="s">
        <v>913</v>
      </c>
      <c r="I111" s="5" t="s">
        <v>342</v>
      </c>
      <c r="J111" s="5" t="s">
        <v>769</v>
      </c>
    </row>
    <row r="112" spans="3:10" x14ac:dyDescent="0.35">
      <c r="C112" s="5" t="s">
        <v>306</v>
      </c>
      <c r="D112" t="s">
        <v>308</v>
      </c>
      <c r="E112" s="5" t="s">
        <v>914</v>
      </c>
      <c r="F112" s="5" t="s">
        <v>777</v>
      </c>
      <c r="G112" s="5" t="s">
        <v>767</v>
      </c>
      <c r="H112" s="5" t="s">
        <v>915</v>
      </c>
      <c r="I112" s="5" t="s">
        <v>779</v>
      </c>
      <c r="J112" s="5" t="s">
        <v>769</v>
      </c>
    </row>
    <row r="113" spans="3:10" x14ac:dyDescent="0.35">
      <c r="C113" s="24" t="s">
        <v>496</v>
      </c>
      <c r="D113" s="15" t="s">
        <v>1761</v>
      </c>
      <c r="E113" s="24" t="s">
        <v>1761</v>
      </c>
      <c r="F113" s="24" t="s">
        <v>777</v>
      </c>
      <c r="G113" s="24" t="s">
        <v>767</v>
      </c>
      <c r="H113" s="24" t="s">
        <v>1765</v>
      </c>
      <c r="I113" s="24" t="s">
        <v>779</v>
      </c>
      <c r="J113" s="24" t="s">
        <v>769</v>
      </c>
    </row>
    <row r="114" spans="3:10" x14ac:dyDescent="0.35">
      <c r="C114" s="5" t="s">
        <v>528</v>
      </c>
      <c r="D114" t="s">
        <v>529</v>
      </c>
      <c r="E114" s="5" t="s">
        <v>529</v>
      </c>
      <c r="F114" s="5" t="s">
        <v>817</v>
      </c>
      <c r="G114" s="5" t="s">
        <v>767</v>
      </c>
      <c r="H114" s="5" t="s">
        <v>916</v>
      </c>
      <c r="I114" s="5" t="s">
        <v>819</v>
      </c>
      <c r="J114" s="5" t="s">
        <v>769</v>
      </c>
    </row>
    <row r="115" spans="3:10" x14ac:dyDescent="0.35">
      <c r="C115" s="19" t="s">
        <v>311</v>
      </c>
      <c r="D115" t="s">
        <v>313</v>
      </c>
      <c r="E115" s="5" t="s">
        <v>313</v>
      </c>
      <c r="F115" s="5" t="s">
        <v>588</v>
      </c>
      <c r="G115" s="5" t="s">
        <v>767</v>
      </c>
      <c r="H115" s="5" t="s">
        <v>917</v>
      </c>
      <c r="I115" s="5" t="s">
        <v>741</v>
      </c>
      <c r="J115" s="5" t="s">
        <v>769</v>
      </c>
    </row>
    <row r="116" spans="3:10" x14ac:dyDescent="0.35">
      <c r="C116" s="19" t="s">
        <v>316</v>
      </c>
      <c r="D116" t="s">
        <v>318</v>
      </c>
      <c r="E116" s="5" t="s">
        <v>318</v>
      </c>
      <c r="F116" s="5" t="s">
        <v>777</v>
      </c>
      <c r="G116" s="5" t="s">
        <v>767</v>
      </c>
      <c r="H116" s="5" t="s">
        <v>918</v>
      </c>
      <c r="I116" s="5" t="s">
        <v>779</v>
      </c>
      <c r="J116" s="5" t="s">
        <v>769</v>
      </c>
    </row>
    <row r="117" spans="3:10" x14ac:dyDescent="0.35">
      <c r="C117" s="19" t="s">
        <v>1608</v>
      </c>
      <c r="D117" t="s">
        <v>605</v>
      </c>
      <c r="E117" s="5" t="s">
        <v>605</v>
      </c>
      <c r="F117" s="5" t="s">
        <v>874</v>
      </c>
      <c r="G117" s="5" t="s">
        <v>767</v>
      </c>
      <c r="H117" s="5" t="s">
        <v>919</v>
      </c>
      <c r="I117" s="5" t="s">
        <v>876</v>
      </c>
      <c r="J117" s="5" t="s">
        <v>769</v>
      </c>
    </row>
    <row r="118" spans="3:10" x14ac:dyDescent="0.35">
      <c r="C118" s="19" t="s">
        <v>1610</v>
      </c>
      <c r="D118" t="s">
        <v>609</v>
      </c>
      <c r="E118" s="5" t="s">
        <v>609</v>
      </c>
      <c r="F118" s="5" t="s">
        <v>789</v>
      </c>
      <c r="G118" s="5" t="s">
        <v>610</v>
      </c>
      <c r="H118" s="5" t="s">
        <v>920</v>
      </c>
      <c r="I118" s="5" t="s">
        <v>791</v>
      </c>
      <c r="J118" s="5" t="s">
        <v>921</v>
      </c>
    </row>
    <row r="119" spans="3:10" x14ac:dyDescent="0.35">
      <c r="C119" s="19" t="s">
        <v>1629</v>
      </c>
      <c r="D119" t="s">
        <v>612</v>
      </c>
      <c r="E119" s="5" t="s">
        <v>612</v>
      </c>
      <c r="F119" s="5" t="s">
        <v>777</v>
      </c>
      <c r="G119" s="5" t="s">
        <v>613</v>
      </c>
      <c r="H119" s="5" t="s">
        <v>922</v>
      </c>
      <c r="I119" s="5" t="s">
        <v>779</v>
      </c>
      <c r="J119" s="5" t="s">
        <v>923</v>
      </c>
    </row>
    <row r="120" spans="3:10" x14ac:dyDescent="0.35">
      <c r="C120" s="19" t="s">
        <v>1770</v>
      </c>
      <c r="D120" t="s">
        <v>615</v>
      </c>
      <c r="E120" s="5" t="s">
        <v>615</v>
      </c>
      <c r="F120" s="5" t="s">
        <v>924</v>
      </c>
      <c r="G120" s="5" t="s">
        <v>616</v>
      </c>
      <c r="H120" s="5" t="s">
        <v>925</v>
      </c>
      <c r="I120" s="5" t="s">
        <v>926</v>
      </c>
      <c r="J120" s="5" t="s">
        <v>927</v>
      </c>
    </row>
    <row r="121" spans="3:10" x14ac:dyDescent="0.35">
      <c r="C121" s="19" t="s">
        <v>1771</v>
      </c>
      <c r="D121" t="s">
        <v>618</v>
      </c>
      <c r="E121" s="5" t="s">
        <v>618</v>
      </c>
      <c r="F121" s="5" t="s">
        <v>780</v>
      </c>
      <c r="G121" s="5" t="s">
        <v>619</v>
      </c>
      <c r="H121" s="5" t="s">
        <v>928</v>
      </c>
      <c r="I121" s="5" t="s">
        <v>782</v>
      </c>
      <c r="J121" s="5" t="s">
        <v>929</v>
      </c>
    </row>
    <row r="122" spans="3:10" x14ac:dyDescent="0.35">
      <c r="C122" s="19" t="s">
        <v>1772</v>
      </c>
      <c r="D122" t="s">
        <v>621</v>
      </c>
      <c r="E122" s="5" t="s">
        <v>621</v>
      </c>
      <c r="F122" s="5" t="s">
        <v>924</v>
      </c>
      <c r="G122" s="5" t="s">
        <v>623</v>
      </c>
      <c r="H122" s="5" t="s">
        <v>930</v>
      </c>
      <c r="I122" s="5" t="s">
        <v>926</v>
      </c>
      <c r="J122" s="5" t="s">
        <v>931</v>
      </c>
    </row>
    <row r="123" spans="3:10" x14ac:dyDescent="0.35">
      <c r="C123" s="19" t="s">
        <v>1773</v>
      </c>
      <c r="D123" t="s">
        <v>625</v>
      </c>
      <c r="E123" s="5" t="s">
        <v>625</v>
      </c>
      <c r="F123" s="5" t="s">
        <v>588</v>
      </c>
      <c r="G123" s="5" t="s">
        <v>623</v>
      </c>
      <c r="H123" s="5" t="s">
        <v>932</v>
      </c>
      <c r="I123" s="5" t="s">
        <v>741</v>
      </c>
      <c r="J123" s="5" t="s">
        <v>931</v>
      </c>
    </row>
    <row r="124" spans="3:10" x14ac:dyDescent="0.35">
      <c r="C124" s="19" t="s">
        <v>1624</v>
      </c>
      <c r="D124" t="s">
        <v>627</v>
      </c>
      <c r="E124" s="5" t="s">
        <v>627</v>
      </c>
      <c r="F124" s="5" t="s">
        <v>801</v>
      </c>
      <c r="G124" s="5" t="s">
        <v>623</v>
      </c>
      <c r="H124" s="5" t="s">
        <v>933</v>
      </c>
      <c r="I124" s="5" t="s">
        <v>803</v>
      </c>
      <c r="J124" s="5" t="s">
        <v>931</v>
      </c>
    </row>
    <row r="125" spans="3:10" x14ac:dyDescent="0.35">
      <c r="C125" s="19" t="s">
        <v>1774</v>
      </c>
      <c r="D125" t="s">
        <v>630</v>
      </c>
      <c r="E125" s="5" t="s">
        <v>630</v>
      </c>
      <c r="F125" s="5" t="s">
        <v>801</v>
      </c>
      <c r="G125" s="5" t="s">
        <v>623</v>
      </c>
      <c r="H125" s="5" t="s">
        <v>934</v>
      </c>
      <c r="I125" s="5" t="s">
        <v>803</v>
      </c>
      <c r="J125" s="5" t="s">
        <v>931</v>
      </c>
    </row>
    <row r="126" spans="3:10" x14ac:dyDescent="0.35">
      <c r="C126" s="19" t="s">
        <v>1775</v>
      </c>
      <c r="D126" t="s">
        <v>632</v>
      </c>
      <c r="E126" s="5" t="s">
        <v>632</v>
      </c>
      <c r="F126" s="5" t="s">
        <v>935</v>
      </c>
      <c r="G126" s="5" t="s">
        <v>623</v>
      </c>
      <c r="H126" s="5" t="s">
        <v>936</v>
      </c>
      <c r="I126" s="5" t="s">
        <v>937</v>
      </c>
      <c r="J126" s="5" t="s">
        <v>931</v>
      </c>
    </row>
    <row r="127" spans="3:10" x14ac:dyDescent="0.35">
      <c r="C127" s="19" t="s">
        <v>1776</v>
      </c>
      <c r="D127" t="s">
        <v>635</v>
      </c>
      <c r="E127" s="5" t="s">
        <v>635</v>
      </c>
      <c r="F127" s="5" t="s">
        <v>846</v>
      </c>
      <c r="G127" s="5" t="s">
        <v>623</v>
      </c>
      <c r="H127" s="5" t="s">
        <v>938</v>
      </c>
      <c r="I127" s="5" t="s">
        <v>848</v>
      </c>
      <c r="J127" s="5" t="s">
        <v>931</v>
      </c>
    </row>
    <row r="128" spans="3:10" x14ac:dyDescent="0.35">
      <c r="C128" s="19" t="s">
        <v>1612</v>
      </c>
      <c r="D128" t="s">
        <v>638</v>
      </c>
      <c r="E128" s="5" t="s">
        <v>638</v>
      </c>
      <c r="F128" s="5" t="s">
        <v>935</v>
      </c>
      <c r="G128" s="5" t="s">
        <v>623</v>
      </c>
      <c r="H128" s="5" t="s">
        <v>939</v>
      </c>
      <c r="I128" s="5" t="s">
        <v>937</v>
      </c>
      <c r="J128" s="5" t="s">
        <v>931</v>
      </c>
    </row>
    <row r="129" spans="3:10" x14ac:dyDescent="0.35">
      <c r="C129" s="19" t="s">
        <v>1777</v>
      </c>
      <c r="D129" t="s">
        <v>640</v>
      </c>
      <c r="E129" s="5" t="s">
        <v>640</v>
      </c>
      <c r="F129" s="5" t="s">
        <v>801</v>
      </c>
      <c r="G129" s="5" t="s">
        <v>623</v>
      </c>
      <c r="H129" s="5" t="s">
        <v>940</v>
      </c>
      <c r="I129" s="5" t="s">
        <v>803</v>
      </c>
      <c r="J129" s="5" t="s">
        <v>931</v>
      </c>
    </row>
    <row r="130" spans="3:10" x14ac:dyDescent="0.35">
      <c r="C130" s="19" t="s">
        <v>1778</v>
      </c>
      <c r="D130" t="s">
        <v>642</v>
      </c>
      <c r="E130" s="5" t="s">
        <v>642</v>
      </c>
      <c r="F130" s="5" t="s">
        <v>588</v>
      </c>
      <c r="G130" s="5" t="s">
        <v>643</v>
      </c>
      <c r="H130" s="5" t="s">
        <v>941</v>
      </c>
      <c r="I130" s="5" t="s">
        <v>741</v>
      </c>
      <c r="J130" s="5" t="s">
        <v>942</v>
      </c>
    </row>
    <row r="131" spans="3:10" x14ac:dyDescent="0.35">
      <c r="C131" s="19" t="s">
        <v>1779</v>
      </c>
      <c r="D131" t="s">
        <v>645</v>
      </c>
      <c r="E131" s="5" t="s">
        <v>645</v>
      </c>
      <c r="F131" s="5" t="s">
        <v>777</v>
      </c>
      <c r="G131" s="5" t="s">
        <v>646</v>
      </c>
      <c r="H131" s="5" t="s">
        <v>943</v>
      </c>
      <c r="I131" s="5" t="s">
        <v>779</v>
      </c>
      <c r="J131" s="5" t="s">
        <v>944</v>
      </c>
    </row>
    <row r="132" spans="3:10" x14ac:dyDescent="0.35">
      <c r="C132" s="19" t="s">
        <v>1656</v>
      </c>
      <c r="D132" t="s">
        <v>648</v>
      </c>
      <c r="E132" s="5" t="s">
        <v>648</v>
      </c>
      <c r="F132" s="5" t="s">
        <v>945</v>
      </c>
      <c r="G132" s="5" t="s">
        <v>649</v>
      </c>
      <c r="H132" s="5" t="s">
        <v>946</v>
      </c>
      <c r="I132" s="5" t="s">
        <v>947</v>
      </c>
      <c r="J132" s="5" t="s">
        <v>948</v>
      </c>
    </row>
    <row r="133" spans="3:10" x14ac:dyDescent="0.35">
      <c r="C133" s="19" t="s">
        <v>1646</v>
      </c>
      <c r="D133" t="s">
        <v>651</v>
      </c>
      <c r="E133" s="5" t="s">
        <v>651</v>
      </c>
      <c r="F133" s="5" t="s">
        <v>945</v>
      </c>
      <c r="G133" s="5" t="s">
        <v>652</v>
      </c>
      <c r="H133" s="5" t="s">
        <v>949</v>
      </c>
      <c r="I133" s="5" t="s">
        <v>947</v>
      </c>
      <c r="J133" s="5" t="s">
        <v>950</v>
      </c>
    </row>
    <row r="134" spans="3:10" x14ac:dyDescent="0.35">
      <c r="C134" s="19" t="s">
        <v>1780</v>
      </c>
      <c r="D134" t="s">
        <v>654</v>
      </c>
      <c r="E134" s="5" t="s">
        <v>654</v>
      </c>
      <c r="F134" s="5" t="s">
        <v>945</v>
      </c>
      <c r="G134" s="5" t="s">
        <v>655</v>
      </c>
      <c r="H134" s="5" t="s">
        <v>951</v>
      </c>
      <c r="I134" s="5" t="s">
        <v>947</v>
      </c>
      <c r="J134" s="5" t="s">
        <v>952</v>
      </c>
    </row>
    <row r="135" spans="3:10" x14ac:dyDescent="0.35">
      <c r="C135" s="19" t="s">
        <v>1781</v>
      </c>
      <c r="D135" t="s">
        <v>657</v>
      </c>
      <c r="E135" s="5" t="s">
        <v>657</v>
      </c>
      <c r="F135" s="5" t="s">
        <v>874</v>
      </c>
      <c r="G135" s="5" t="s">
        <v>623</v>
      </c>
      <c r="H135" s="5" t="s">
        <v>953</v>
      </c>
      <c r="I135" s="5" t="s">
        <v>876</v>
      </c>
      <c r="J135" s="5" t="s">
        <v>942</v>
      </c>
    </row>
    <row r="136" spans="3:10" x14ac:dyDescent="0.35">
      <c r="C136" s="19" t="s">
        <v>1616</v>
      </c>
      <c r="D136" t="s">
        <v>659</v>
      </c>
      <c r="E136" s="5" t="s">
        <v>659</v>
      </c>
      <c r="F136" s="5" t="s">
        <v>935</v>
      </c>
      <c r="G136" s="5" t="s">
        <v>660</v>
      </c>
      <c r="H136" s="5" t="s">
        <v>954</v>
      </c>
      <c r="I136" s="5" t="s">
        <v>937</v>
      </c>
      <c r="J136" s="5" t="s">
        <v>955</v>
      </c>
    </row>
    <row r="137" spans="3:10" x14ac:dyDescent="0.35">
      <c r="C137" s="19" t="s">
        <v>1782</v>
      </c>
      <c r="D137" t="s">
        <v>663</v>
      </c>
      <c r="E137" s="5" t="s">
        <v>663</v>
      </c>
      <c r="F137" s="5" t="s">
        <v>588</v>
      </c>
      <c r="G137" s="5" t="s">
        <v>664</v>
      </c>
      <c r="H137" s="5" t="s">
        <v>956</v>
      </c>
      <c r="I137" s="5" t="s">
        <v>741</v>
      </c>
      <c r="J137" s="5" t="s">
        <v>957</v>
      </c>
    </row>
    <row r="138" spans="3:10" x14ac:dyDescent="0.35">
      <c r="C138" s="19" t="s">
        <v>1783</v>
      </c>
      <c r="D138" t="s">
        <v>666</v>
      </c>
      <c r="E138" s="5" t="s">
        <v>666</v>
      </c>
      <c r="F138" s="5" t="s">
        <v>780</v>
      </c>
      <c r="G138" s="5" t="s">
        <v>667</v>
      </c>
      <c r="H138" s="5" t="s">
        <v>958</v>
      </c>
      <c r="I138" s="5" t="s">
        <v>782</v>
      </c>
      <c r="J138" s="5" t="s">
        <v>909</v>
      </c>
    </row>
    <row r="139" spans="3:10" x14ac:dyDescent="0.35">
      <c r="C139" s="19" t="s">
        <v>1784</v>
      </c>
      <c r="D139" t="s">
        <v>669</v>
      </c>
      <c r="E139" s="5" t="s">
        <v>669</v>
      </c>
      <c r="F139" s="5" t="s">
        <v>945</v>
      </c>
      <c r="G139" s="5" t="s">
        <v>623</v>
      </c>
      <c r="H139" s="5" t="s">
        <v>959</v>
      </c>
      <c r="I139" s="5" t="s">
        <v>947</v>
      </c>
      <c r="J139" s="5" t="s">
        <v>931</v>
      </c>
    </row>
    <row r="140" spans="3:10" x14ac:dyDescent="0.35">
      <c r="C140" s="19" t="s">
        <v>1639</v>
      </c>
      <c r="D140" t="s">
        <v>671</v>
      </c>
      <c r="E140" s="5" t="s">
        <v>671</v>
      </c>
      <c r="F140" s="5" t="s">
        <v>801</v>
      </c>
      <c r="G140" s="5" t="s">
        <v>623</v>
      </c>
      <c r="H140" s="5" t="s">
        <v>960</v>
      </c>
      <c r="I140" s="5" t="s">
        <v>803</v>
      </c>
      <c r="J140" s="5" t="s">
        <v>931</v>
      </c>
    </row>
    <row r="141" spans="3:10" x14ac:dyDescent="0.35">
      <c r="C141" s="19" t="s">
        <v>1785</v>
      </c>
      <c r="D141" t="s">
        <v>674</v>
      </c>
      <c r="E141" s="5" t="s">
        <v>674</v>
      </c>
      <c r="F141" s="5" t="s">
        <v>801</v>
      </c>
      <c r="G141" s="5" t="s">
        <v>623</v>
      </c>
      <c r="H141" s="5" t="s">
        <v>961</v>
      </c>
      <c r="I141" s="5" t="s">
        <v>803</v>
      </c>
      <c r="J141" s="5" t="s">
        <v>931</v>
      </c>
    </row>
    <row r="142" spans="3:10" x14ac:dyDescent="0.35">
      <c r="C142" s="19" t="s">
        <v>1618</v>
      </c>
      <c r="D142" t="s">
        <v>676</v>
      </c>
      <c r="E142" s="5" t="s">
        <v>676</v>
      </c>
      <c r="F142" s="5"/>
      <c r="G142" s="5"/>
      <c r="H142" s="5"/>
      <c r="I142" s="5"/>
      <c r="J142" s="5"/>
    </row>
    <row r="143" spans="3:10" x14ac:dyDescent="0.35">
      <c r="C143" s="19" t="s">
        <v>1786</v>
      </c>
      <c r="D143" t="s">
        <v>678</v>
      </c>
      <c r="E143" s="5" t="s">
        <v>678</v>
      </c>
      <c r="F143" s="5" t="s">
        <v>924</v>
      </c>
      <c r="G143" s="5" t="s">
        <v>623</v>
      </c>
      <c r="H143" s="5" t="s">
        <v>962</v>
      </c>
      <c r="I143" s="5" t="s">
        <v>926</v>
      </c>
      <c r="J143" s="5" t="s">
        <v>931</v>
      </c>
    </row>
    <row r="144" spans="3:10" x14ac:dyDescent="0.35">
      <c r="C144" s="19" t="s">
        <v>1787</v>
      </c>
      <c r="D144" t="s">
        <v>680</v>
      </c>
      <c r="E144" s="5" t="s">
        <v>680</v>
      </c>
      <c r="F144" s="5"/>
      <c r="G144" s="5"/>
      <c r="H144" s="5"/>
      <c r="I144" s="5"/>
      <c r="J144" s="5"/>
    </row>
    <row r="145" spans="3:10" x14ac:dyDescent="0.35">
      <c r="C145" s="19" t="s">
        <v>1788</v>
      </c>
      <c r="D145" t="s">
        <v>682</v>
      </c>
      <c r="E145" s="5" t="s">
        <v>682</v>
      </c>
      <c r="F145" s="5"/>
      <c r="G145" s="5"/>
      <c r="H145" s="5"/>
      <c r="I145" s="5"/>
      <c r="J145" s="5"/>
    </row>
    <row r="146" spans="3:10" x14ac:dyDescent="0.35">
      <c r="C146" s="19" t="s">
        <v>1789</v>
      </c>
      <c r="D146" t="s">
        <v>684</v>
      </c>
      <c r="E146" s="5" t="s">
        <v>684</v>
      </c>
      <c r="F146" s="5"/>
      <c r="G146" s="5"/>
      <c r="H146" s="5"/>
      <c r="I146" s="5"/>
      <c r="J146" s="5"/>
    </row>
    <row r="147" spans="3:10" x14ac:dyDescent="0.35">
      <c r="C147" s="19" t="s">
        <v>1790</v>
      </c>
      <c r="D147" t="s">
        <v>686</v>
      </c>
      <c r="E147" s="5" t="s">
        <v>686</v>
      </c>
      <c r="F147" s="5"/>
      <c r="G147" s="5"/>
      <c r="H147" s="5"/>
      <c r="I147" s="5"/>
      <c r="J147" s="5"/>
    </row>
    <row r="148" spans="3:10" x14ac:dyDescent="0.35">
      <c r="C148" s="19" t="s">
        <v>1791</v>
      </c>
      <c r="D148" t="s">
        <v>688</v>
      </c>
      <c r="E148" s="5" t="s">
        <v>688</v>
      </c>
      <c r="F148" s="5"/>
      <c r="G148" s="5"/>
      <c r="H148" s="5"/>
      <c r="I148" s="5"/>
      <c r="J148" s="5"/>
    </row>
    <row r="149" spans="3:10" x14ac:dyDescent="0.35">
      <c r="C149" s="19" t="s">
        <v>1792</v>
      </c>
      <c r="D149" t="s">
        <v>690</v>
      </c>
      <c r="E149" s="5" t="s">
        <v>690</v>
      </c>
      <c r="F149" s="5"/>
      <c r="G149" s="5"/>
      <c r="H149" s="5"/>
      <c r="I149" s="5"/>
      <c r="J149" s="5"/>
    </row>
    <row r="150" spans="3:10" x14ac:dyDescent="0.35">
      <c r="C150" s="19" t="s">
        <v>1793</v>
      </c>
      <c r="D150" t="s">
        <v>692</v>
      </c>
      <c r="E150" s="5" t="s">
        <v>692</v>
      </c>
      <c r="F150" s="5"/>
      <c r="G150" s="5"/>
      <c r="H150" s="5"/>
      <c r="I150" s="5"/>
      <c r="J150" s="5"/>
    </row>
    <row r="151" spans="3:10" x14ac:dyDescent="0.35">
      <c r="C151" s="19" t="s">
        <v>1794</v>
      </c>
      <c r="D151" t="s">
        <v>694</v>
      </c>
      <c r="E151" s="5" t="s">
        <v>694</v>
      </c>
      <c r="F151" s="5"/>
      <c r="G151" s="5"/>
      <c r="H151" s="5"/>
      <c r="I151" s="5"/>
      <c r="J151" s="5"/>
    </row>
    <row r="152" spans="3:10" x14ac:dyDescent="0.35">
      <c r="C152" s="19" t="s">
        <v>1795</v>
      </c>
      <c r="D152" t="s">
        <v>696</v>
      </c>
      <c r="E152" s="5" t="s">
        <v>696</v>
      </c>
      <c r="F152" s="5"/>
      <c r="G152" s="5"/>
      <c r="H152" s="5"/>
      <c r="I152" s="5"/>
      <c r="J152" s="5"/>
    </row>
    <row r="153" spans="3:10" x14ac:dyDescent="0.35">
      <c r="C153" s="19" t="s">
        <v>1796</v>
      </c>
      <c r="D153" t="s">
        <v>698</v>
      </c>
      <c r="E153" s="5" t="s">
        <v>698</v>
      </c>
      <c r="F153" s="5"/>
      <c r="G153" s="5"/>
      <c r="H153" s="5"/>
      <c r="I153" s="5"/>
      <c r="J153" s="5"/>
    </row>
    <row r="154" spans="3:10" x14ac:dyDescent="0.35">
      <c r="C154" s="19" t="s">
        <v>1797</v>
      </c>
      <c r="D154" t="s">
        <v>700</v>
      </c>
      <c r="E154" s="5" t="s">
        <v>700</v>
      </c>
      <c r="F154" s="5"/>
      <c r="G154" s="5"/>
      <c r="H154" s="5"/>
      <c r="I154" s="5"/>
      <c r="J154" s="5"/>
    </row>
    <row r="155" spans="3:10" x14ac:dyDescent="0.35">
      <c r="C155" s="19" t="s">
        <v>1622</v>
      </c>
      <c r="D155" t="s">
        <v>702</v>
      </c>
      <c r="E155" s="5" t="s">
        <v>702</v>
      </c>
      <c r="F155" s="5" t="s">
        <v>777</v>
      </c>
      <c r="G155" s="5" t="s">
        <v>623</v>
      </c>
      <c r="H155" s="5" t="s">
        <v>963</v>
      </c>
      <c r="I155" s="5" t="s">
        <v>779</v>
      </c>
      <c r="J155" s="5" t="s">
        <v>931</v>
      </c>
    </row>
    <row r="156" spans="3:10" x14ac:dyDescent="0.35">
      <c r="C156" s="19" t="s">
        <v>1798</v>
      </c>
      <c r="D156" t="s">
        <v>704</v>
      </c>
      <c r="E156" s="5" t="s">
        <v>704</v>
      </c>
      <c r="F156" s="5" t="s">
        <v>777</v>
      </c>
      <c r="G156" s="5" t="s">
        <v>660</v>
      </c>
      <c r="H156" s="5" t="s">
        <v>964</v>
      </c>
      <c r="I156" s="5" t="s">
        <v>779</v>
      </c>
      <c r="J156" s="5" t="s">
        <v>955</v>
      </c>
    </row>
    <row r="157" spans="3:10" x14ac:dyDescent="0.35">
      <c r="C157" s="19" t="s">
        <v>1799</v>
      </c>
      <c r="D157" t="s">
        <v>707</v>
      </c>
      <c r="E157" s="5" t="s">
        <v>707</v>
      </c>
      <c r="F157" s="5" t="s">
        <v>821</v>
      </c>
      <c r="G157" s="5" t="s">
        <v>660</v>
      </c>
      <c r="H157" s="5" t="s">
        <v>965</v>
      </c>
      <c r="I157" s="5" t="s">
        <v>821</v>
      </c>
      <c r="J157" s="5" t="s">
        <v>955</v>
      </c>
    </row>
    <row r="158" spans="3:10" x14ac:dyDescent="0.35">
      <c r="C158" s="19" t="s">
        <v>1631</v>
      </c>
      <c r="D158" t="s">
        <v>709</v>
      </c>
      <c r="E158" s="5" t="s">
        <v>709</v>
      </c>
      <c r="F158" s="5" t="s">
        <v>801</v>
      </c>
      <c r="G158" s="5" t="s">
        <v>660</v>
      </c>
      <c r="H158" s="5" t="s">
        <v>966</v>
      </c>
      <c r="I158" s="5" t="s">
        <v>803</v>
      </c>
      <c r="J158" s="5" t="s">
        <v>955</v>
      </c>
    </row>
    <row r="159" spans="3:10" x14ac:dyDescent="0.35">
      <c r="C159" s="19" t="s">
        <v>1633</v>
      </c>
      <c r="D159" t="s">
        <v>711</v>
      </c>
      <c r="E159" s="5" t="s">
        <v>711</v>
      </c>
      <c r="F159" s="5"/>
      <c r="G159" s="5"/>
      <c r="H159" s="5"/>
      <c r="I159" s="5"/>
      <c r="J159" s="5"/>
    </row>
    <row r="160" spans="3:10" x14ac:dyDescent="0.35">
      <c r="C160" s="19" t="s">
        <v>1635</v>
      </c>
      <c r="D160" t="s">
        <v>713</v>
      </c>
      <c r="E160" s="5" t="s">
        <v>713</v>
      </c>
      <c r="F160" s="5" t="s">
        <v>821</v>
      </c>
      <c r="G160" s="5" t="s">
        <v>660</v>
      </c>
      <c r="H160" s="5" t="s">
        <v>967</v>
      </c>
      <c r="I160" s="5" t="s">
        <v>821</v>
      </c>
      <c r="J160" s="5" t="s">
        <v>955</v>
      </c>
    </row>
    <row r="161" spans="3:10" x14ac:dyDescent="0.35">
      <c r="C161" s="19" t="s">
        <v>1626</v>
      </c>
      <c r="D161" t="s">
        <v>715</v>
      </c>
      <c r="E161" s="5" t="s">
        <v>715</v>
      </c>
      <c r="F161" s="5"/>
      <c r="G161" s="5"/>
      <c r="H161" s="5"/>
      <c r="I161" s="5"/>
      <c r="J161" s="5"/>
    </row>
    <row r="162" spans="3:10" x14ac:dyDescent="0.35">
      <c r="C162" s="19" t="s">
        <v>1637</v>
      </c>
      <c r="D162" t="s">
        <v>718</v>
      </c>
      <c r="E162" s="5" t="s">
        <v>718</v>
      </c>
      <c r="F162" s="5" t="s">
        <v>821</v>
      </c>
      <c r="G162" s="5" t="s">
        <v>660</v>
      </c>
      <c r="H162" s="5" t="s">
        <v>968</v>
      </c>
      <c r="I162" s="5" t="s">
        <v>821</v>
      </c>
      <c r="J162" s="5" t="s">
        <v>955</v>
      </c>
    </row>
    <row r="163" spans="3:10" x14ac:dyDescent="0.35">
      <c r="C163" s="19" t="s">
        <v>1800</v>
      </c>
      <c r="D163" t="s">
        <v>720</v>
      </c>
      <c r="E163" s="5" t="s">
        <v>720</v>
      </c>
      <c r="F163" s="5" t="s">
        <v>780</v>
      </c>
      <c r="G163" s="5" t="s">
        <v>721</v>
      </c>
      <c r="H163" s="5" t="s">
        <v>969</v>
      </c>
      <c r="I163" s="5" t="s">
        <v>782</v>
      </c>
      <c r="J163" s="5" t="s">
        <v>970</v>
      </c>
    </row>
    <row r="164" spans="3:10" x14ac:dyDescent="0.35">
      <c r="C164" s="19" t="s">
        <v>1801</v>
      </c>
      <c r="D164" t="s">
        <v>723</v>
      </c>
      <c r="E164" s="5" t="s">
        <v>723</v>
      </c>
      <c r="F164" s="5" t="s">
        <v>588</v>
      </c>
      <c r="G164" s="5" t="s">
        <v>724</v>
      </c>
      <c r="H164" s="5" t="s">
        <v>971</v>
      </c>
      <c r="I164" s="5" t="s">
        <v>741</v>
      </c>
      <c r="J164" s="5" t="s">
        <v>972</v>
      </c>
    </row>
    <row r="165" spans="3:10" x14ac:dyDescent="0.35">
      <c r="C165" s="19" t="s">
        <v>1802</v>
      </c>
      <c r="D165" t="s">
        <v>726</v>
      </c>
      <c r="E165" s="5" t="s">
        <v>726</v>
      </c>
      <c r="F165" s="5" t="s">
        <v>777</v>
      </c>
      <c r="G165" s="5" t="s">
        <v>727</v>
      </c>
      <c r="H165" s="5" t="s">
        <v>973</v>
      </c>
      <c r="I165" s="5" t="s">
        <v>779</v>
      </c>
      <c r="J165" s="5"/>
    </row>
    <row r="166" spans="3:10" x14ac:dyDescent="0.35">
      <c r="C166" s="19" t="s">
        <v>1803</v>
      </c>
      <c r="D166" t="s">
        <v>729</v>
      </c>
      <c r="E166" s="5" t="s">
        <v>729</v>
      </c>
      <c r="F166" s="5" t="s">
        <v>777</v>
      </c>
      <c r="G166" s="5" t="s">
        <v>730</v>
      </c>
      <c r="H166" s="5" t="s">
        <v>974</v>
      </c>
      <c r="I166" s="5" t="s">
        <v>779</v>
      </c>
      <c r="J166" s="5" t="s">
        <v>975</v>
      </c>
    </row>
    <row r="167" spans="3:10" x14ac:dyDescent="0.35">
      <c r="C167" s="19" t="s">
        <v>1753</v>
      </c>
      <c r="D167" t="s">
        <v>1746</v>
      </c>
      <c r="E167" s="5" t="s">
        <v>1746</v>
      </c>
      <c r="F167" s="5" t="s">
        <v>342</v>
      </c>
      <c r="G167" s="5" t="s">
        <v>767</v>
      </c>
      <c r="H167" s="5" t="s">
        <v>1766</v>
      </c>
      <c r="I167" s="5" t="s">
        <v>1767</v>
      </c>
      <c r="J167" s="5" t="s">
        <v>769</v>
      </c>
    </row>
    <row r="168" spans="3:10" x14ac:dyDescent="0.35">
      <c r="C168" s="19" t="s">
        <v>1754</v>
      </c>
      <c r="D168" t="s">
        <v>1750</v>
      </c>
      <c r="E168" s="5" t="s">
        <v>1750</v>
      </c>
      <c r="F168" s="5" t="s">
        <v>801</v>
      </c>
      <c r="G168" s="5" t="s">
        <v>767</v>
      </c>
      <c r="H168" s="5" t="s">
        <v>1768</v>
      </c>
      <c r="I168" s="5" t="s">
        <v>1769</v>
      </c>
      <c r="J168" s="5" t="s">
        <v>769</v>
      </c>
    </row>
    <row r="169" spans="3:10" x14ac:dyDescent="0.35">
      <c r="C169" s="19" t="s">
        <v>1806</v>
      </c>
      <c r="D169" t="s">
        <v>1804</v>
      </c>
      <c r="E169" s="5" t="s">
        <v>1804</v>
      </c>
      <c r="F169" s="5" t="s">
        <v>588</v>
      </c>
      <c r="G169" s="5" t="s">
        <v>771</v>
      </c>
      <c r="H169" s="5" t="s">
        <v>1814</v>
      </c>
      <c r="I169" s="5" t="s">
        <v>741</v>
      </c>
      <c r="J169" s="5" t="s">
        <v>773</v>
      </c>
    </row>
    <row r="170" spans="3:10" x14ac:dyDescent="0.35">
      <c r="C170" s="19" t="s">
        <v>1808</v>
      </c>
      <c r="D170" t="s">
        <v>1810</v>
      </c>
      <c r="E170" s="5" t="s">
        <v>1810</v>
      </c>
      <c r="F170" s="5" t="s">
        <v>777</v>
      </c>
      <c r="G170" s="5" t="s">
        <v>767</v>
      </c>
      <c r="H170" s="5" t="s">
        <v>1813</v>
      </c>
      <c r="I170" s="5" t="s">
        <v>779</v>
      </c>
      <c r="J170" s="5" t="s">
        <v>769</v>
      </c>
    </row>
    <row r="171" spans="3:10" x14ac:dyDescent="0.35">
      <c r="C171" s="19" t="s">
        <v>1815</v>
      </c>
      <c r="D171" t="s">
        <v>1816</v>
      </c>
      <c r="E171" s="5" t="s">
        <v>1816</v>
      </c>
      <c r="F171" s="5" t="s">
        <v>588</v>
      </c>
      <c r="G171" s="5" t="s">
        <v>660</v>
      </c>
      <c r="H171" s="5" t="s">
        <v>1818</v>
      </c>
      <c r="I171" s="5" t="s">
        <v>741</v>
      </c>
      <c r="J171" s="5" t="s">
        <v>1819</v>
      </c>
    </row>
    <row r="172" spans="3:10" x14ac:dyDescent="0.35">
      <c r="C172" s="19" t="s">
        <v>1525</v>
      </c>
      <c r="D172" t="s">
        <v>1822</v>
      </c>
      <c r="E172" s="5" t="s">
        <v>1822</v>
      </c>
      <c r="F172" s="5" t="s">
        <v>588</v>
      </c>
      <c r="G172" s="5" t="s">
        <v>646</v>
      </c>
      <c r="H172" s="5" t="s">
        <v>1824</v>
      </c>
      <c r="I172" s="5" t="s">
        <v>741</v>
      </c>
      <c r="J172" s="5" t="s">
        <v>1825</v>
      </c>
    </row>
    <row r="173" spans="3:10" x14ac:dyDescent="0.35">
      <c r="C173" s="19" t="s">
        <v>1529</v>
      </c>
      <c r="D173" t="s">
        <v>1826</v>
      </c>
      <c r="E173" s="5" t="s">
        <v>1827</v>
      </c>
      <c r="F173" s="5" t="s">
        <v>777</v>
      </c>
      <c r="G173" s="5" t="s">
        <v>1829</v>
      </c>
      <c r="H173" s="5" t="s">
        <v>1830</v>
      </c>
      <c r="I173" s="5" t="s">
        <v>779</v>
      </c>
      <c r="J173" s="5" t="s">
        <v>1831</v>
      </c>
    </row>
  </sheetData>
  <mergeCells count="1">
    <mergeCell ref="A1:A4"/>
  </mergeCells>
  <conditionalFormatting sqref="C88">
    <cfRule type="expression" dxfId="7" priority="17" stopIfTrue="1">
      <formula>AND(COUNTIF($C$88:$C$88, C88)&gt;1,NOT(ISBLANK(C88)))</formula>
    </cfRule>
  </conditionalFormatting>
  <conditionalFormatting sqref="C115">
    <cfRule type="duplicateValues" dxfId="6" priority="12"/>
    <cfRule type="expression" dxfId="5" priority="13" stopIfTrue="1">
      <formula>AND(COUNTIF($C$67:$C$1048576, C115)+COUNTIF($C$1:$C$56, C115)+COUNTIF($C$61:$C$64, C115)&gt;1,NOT(ISBLANK(C115)))</formula>
    </cfRule>
  </conditionalFormatting>
  <conditionalFormatting sqref="C116">
    <cfRule type="duplicateValues" dxfId="4" priority="10"/>
    <cfRule type="expression" dxfId="3" priority="11" stopIfTrue="1">
      <formula>AND(COUNTIF($C$67:$C$1048576, C116)+COUNTIF($C$1:$C$56, C116)+COUNTIF($C$61:$C$64, C116)&gt;1,NOT(ISBLANK(C116)))</formula>
    </cfRule>
  </conditionalFormatting>
  <conditionalFormatting sqref="C117:C173">
    <cfRule type="duplicateValues" dxfId="2" priority="7"/>
    <cfRule type="expression" dxfId="1" priority="8" stopIfTrue="1">
      <formula>AND(COUNTIF($C$67:$C$1048576, C117)+COUNTIF($C$1:$C$56, C117)+COUNTIF($C$61:$C$64, C117)&gt;1,NOT(ISBLANK(C117)))</formula>
    </cfRule>
    <cfRule type="duplicateValues" dxfId="0" priority="9"/>
  </conditionalFormatting>
  <hyperlinks>
    <hyperlink ref="A12" location="TTCty!A1" display="Thông tin công ty" xr:uid="{B2AB1B18-324A-4F3C-A59F-F1491E1ACEC6}"/>
    <hyperlink ref="A14" location="TKKT!A1" display="Tài khoản kế toán" xr:uid="{850256D3-C52F-4823-9772-B42436A130DC}"/>
    <hyperlink ref="A16" location="BCTC!A1" display="Chỉ tiêu báo cáo" xr:uid="{2AC34F91-80AA-4281-B948-7EFC6739B5DC}"/>
    <hyperlink ref="A18" location="CTTM!A1" display="Chỉ tiêu thuyết minh" xr:uid="{29807DB8-73EB-4E79-B428-74FE619E13E9}"/>
    <hyperlink ref="A20" location="Map_mã!A1" display="Map chỉ tiêu BC-TM" xr:uid="{6ED3175E-E3E4-43FD-A00D-A086A6C7B6B6}"/>
    <hyperlink ref="A22" location="Dòng_tiền!A1" display="Chỉ tiêu dòng tiền" xr:uid="{FEE99C81-3F29-42B8-9964-2D6D1D5651A2}"/>
    <hyperlink ref="A24" location="Vốn_vay!A1" display="Phân loại vốn vay" xr:uid="{AD0EA195-A9D5-4989-AAEE-DCBDD68EF121}"/>
    <hyperlink ref="A26" location="Khác!A1" display="Danh mục khác" xr:uid="{831A4CA1-8B47-489D-9712-6822523502F4}"/>
    <hyperlink ref="A28" location="'✅'!A1" display="Tùy chọn" xr:uid="{4027ADBB-3C9A-42D1-B53D-26131D0DBD56}"/>
    <hyperlink ref="A10" location="Công_ty!A1" display="Danh mục công ty" xr:uid="{ED9BD5A9-E0C7-44CC-B8C8-0AADEDF79FC8}"/>
    <hyperlink ref="A8" location="Tập_đoàn!A1" display="Tập đoàn" xr:uid="{6DD9C5C9-E75E-48A7-88B2-9F7100749927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96C916C-1F73-4FA2-83B6-71909D01AB00}">
          <x14:formula1>
            <xm:f>_xlfn.ANCHORARRAY(↓!$F$2)</xm:f>
          </x14:formula1>
          <xm:sqref>C6:C87</xm:sqref>
        </x14:dataValidation>
        <x14:dataValidation type="list" allowBlank="1" showInputMessage="1" xr:uid="{E599325E-99CB-433C-BD9E-C956D35F5647}">
          <x14:formula1>
            <xm:f>_xlfn.ANCHORARRAY(Tập_đoàn!$I$5)</xm:f>
          </x14:formula1>
          <xm:sqref>G173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C07F-93DC-427F-B361-D525DEDEDEE4}">
  <sheetPr>
    <tabColor rgb="FFFFF2CC"/>
  </sheetPr>
  <dimension ref="A1:H186"/>
  <sheetViews>
    <sheetView showGridLines="0" topLeftCell="A144" zoomScale="90" zoomScaleNormal="90" workbookViewId="0">
      <selection activeCell="C166" sqref="C166"/>
    </sheetView>
  </sheetViews>
  <sheetFormatPr defaultRowHeight="12.9" x14ac:dyDescent="0.35"/>
  <cols>
    <col min="1" max="1" width="27.4140625" style="4" customWidth="1"/>
    <col min="2" max="2" width="9.08203125" customWidth="1"/>
    <col min="3" max="3" width="11.33203125" customWidth="1"/>
    <col min="4" max="4" width="60.33203125" customWidth="1"/>
    <col min="5" max="5" width="5" customWidth="1"/>
    <col min="6" max="6" width="8" customWidth="1"/>
    <col min="7" max="7" width="9.4140625" customWidth="1"/>
    <col min="8" max="8" width="40.33203125" customWidth="1"/>
    <col min="9" max="9" width="9.08203125" customWidth="1"/>
  </cols>
  <sheetData>
    <row r="1" spans="1:8" ht="13.4" customHeight="1" x14ac:dyDescent="0.35">
      <c r="A1" s="27" t="str">
        <f>'✅'!A1</f>
        <v>DNP Holding</v>
      </c>
    </row>
    <row r="2" spans="1:8" ht="13.4" customHeight="1" x14ac:dyDescent="0.35">
      <c r="A2" s="27"/>
    </row>
    <row r="3" spans="1:8" ht="13.4" customHeight="1" x14ac:dyDescent="0.35">
      <c r="A3" s="27"/>
      <c r="B3" s="1"/>
      <c r="D3" t="s">
        <v>976</v>
      </c>
    </row>
    <row r="4" spans="1:8" ht="13.4" customHeight="1" x14ac:dyDescent="0.35">
      <c r="A4" s="27"/>
    </row>
    <row r="5" spans="1:8" x14ac:dyDescent="0.35">
      <c r="A5" s="3" t="str">
        <f>Công_ty!A5</f>
        <v>BCTC hợp nhất</v>
      </c>
      <c r="C5" t="s">
        <v>977</v>
      </c>
      <c r="D5" t="s">
        <v>978</v>
      </c>
      <c r="E5" t="s">
        <v>979</v>
      </c>
      <c r="F5" t="s">
        <v>980</v>
      </c>
      <c r="G5" t="s">
        <v>981</v>
      </c>
      <c r="H5" t="s">
        <v>982</v>
      </c>
    </row>
    <row r="6" spans="1:8" x14ac:dyDescent="0.35">
      <c r="C6" s="5" t="s">
        <v>983</v>
      </c>
      <c r="D6" s="5" t="s">
        <v>984</v>
      </c>
      <c r="E6" s="10">
        <v>1</v>
      </c>
      <c r="F6" t="s">
        <v>985</v>
      </c>
      <c r="G6" s="5" t="s">
        <v>983</v>
      </c>
      <c r="H6" t="str">
        <f>_xlfn.XLOOKUP(TKKT!$G6,BCTC!$C$6:$C$112,BCTC!$D$6:$D$112,"-")</f>
        <v>Tiền</v>
      </c>
    </row>
    <row r="7" spans="1:8" x14ac:dyDescent="0.35">
      <c r="C7" s="5" t="s">
        <v>986</v>
      </c>
      <c r="D7" s="5" t="s">
        <v>987</v>
      </c>
      <c r="E7" s="10">
        <v>1</v>
      </c>
      <c r="F7" t="s">
        <v>985</v>
      </c>
      <c r="G7" s="5" t="s">
        <v>983</v>
      </c>
      <c r="H7" t="str">
        <f>_xlfn.XLOOKUP(TKKT!$G7,BCTC!$C$6:$C$112,BCTC!$D$6:$D$112,"-")</f>
        <v>Tiền</v>
      </c>
    </row>
    <row r="8" spans="1:8" x14ac:dyDescent="0.35">
      <c r="A8" s="7" t="s">
        <v>16</v>
      </c>
      <c r="C8" s="5" t="s">
        <v>988</v>
      </c>
      <c r="D8" s="5" t="s">
        <v>989</v>
      </c>
      <c r="E8" s="10">
        <v>1</v>
      </c>
      <c r="F8" t="s">
        <v>985</v>
      </c>
      <c r="G8" s="5" t="s">
        <v>983</v>
      </c>
      <c r="H8" t="str">
        <f>_xlfn.XLOOKUP(TKKT!$G8,BCTC!$C$6:$C$112,BCTC!$D$6:$D$112,"-")</f>
        <v>Tiền</v>
      </c>
    </row>
    <row r="9" spans="1:8" x14ac:dyDescent="0.35">
      <c r="C9" s="5" t="s">
        <v>990</v>
      </c>
      <c r="D9" s="5" t="s">
        <v>991</v>
      </c>
      <c r="E9" s="10">
        <v>1</v>
      </c>
      <c r="F9" t="s">
        <v>985</v>
      </c>
      <c r="G9" s="5" t="s">
        <v>990</v>
      </c>
      <c r="H9" t="str">
        <f>_xlfn.XLOOKUP(TKKT!$G9,BCTC!$C$6:$C$112,BCTC!$D$6:$D$112,"-")</f>
        <v>Chứng khoán kinh doanh</v>
      </c>
    </row>
    <row r="10" spans="1:8" x14ac:dyDescent="0.35">
      <c r="A10" s="7" t="s">
        <v>19</v>
      </c>
      <c r="C10" s="5" t="s">
        <v>992</v>
      </c>
      <c r="D10" s="5" t="s">
        <v>993</v>
      </c>
      <c r="E10" s="10">
        <v>1</v>
      </c>
      <c r="F10" t="s">
        <v>985</v>
      </c>
      <c r="G10" s="5" t="s">
        <v>994</v>
      </c>
      <c r="H10" t="str">
        <f>_xlfn.XLOOKUP(TKKT!$G10,BCTC!$C$6:$C$112,BCTC!$D$6:$D$112,"-")</f>
        <v>Đầu tư nắm giữ đến ngày đáo hạn ngắn hạn</v>
      </c>
    </row>
    <row r="11" spans="1:8" x14ac:dyDescent="0.35">
      <c r="C11" s="5" t="s">
        <v>995</v>
      </c>
      <c r="D11" s="5" t="s">
        <v>996</v>
      </c>
      <c r="E11" s="10">
        <v>1</v>
      </c>
      <c r="F11" t="s">
        <v>985</v>
      </c>
      <c r="G11" s="5" t="s">
        <v>997</v>
      </c>
      <c r="H11" t="str">
        <f>_xlfn.XLOOKUP(TKKT!$G11,BCTC!$C$6:$C$112,BCTC!$D$6:$D$112,"-")</f>
        <v>Đầu tư nắm giữ đến ngày đáo hạn dài hạn</v>
      </c>
    </row>
    <row r="12" spans="1:8" x14ac:dyDescent="0.35">
      <c r="A12" s="7" t="s">
        <v>22</v>
      </c>
      <c r="C12" s="5" t="s">
        <v>998</v>
      </c>
      <c r="D12" s="5" t="s">
        <v>999</v>
      </c>
      <c r="E12" s="10">
        <v>1</v>
      </c>
      <c r="F12" t="s">
        <v>985</v>
      </c>
      <c r="G12" s="5" t="s">
        <v>986</v>
      </c>
      <c r="H12" t="str">
        <f>_xlfn.XLOOKUP(TKKT!$G12,BCTC!$C$6:$C$112,BCTC!$D$6:$D$112,"-")</f>
        <v>Các khoản tương đương tiền</v>
      </c>
    </row>
    <row r="13" spans="1:8" x14ac:dyDescent="0.35">
      <c r="C13" s="5" t="s">
        <v>1000</v>
      </c>
      <c r="D13" s="5" t="s">
        <v>1001</v>
      </c>
      <c r="E13" s="10">
        <v>1</v>
      </c>
      <c r="F13" t="s">
        <v>985</v>
      </c>
      <c r="G13" s="5" t="s">
        <v>994</v>
      </c>
      <c r="H13" t="str">
        <f>_xlfn.XLOOKUP(TKKT!$G13,BCTC!$C$6:$C$112,BCTC!$D$6:$D$112,"-")</f>
        <v>Đầu tư nắm giữ đến ngày đáo hạn ngắn hạn</v>
      </c>
    </row>
    <row r="14" spans="1:8" x14ac:dyDescent="0.35">
      <c r="A14" s="6" t="s">
        <v>25</v>
      </c>
      <c r="C14" s="5" t="s">
        <v>1002</v>
      </c>
      <c r="D14" s="5" t="s">
        <v>1003</v>
      </c>
      <c r="E14" s="10">
        <v>1</v>
      </c>
      <c r="F14" t="s">
        <v>985</v>
      </c>
      <c r="G14" s="5" t="s">
        <v>997</v>
      </c>
      <c r="H14" t="str">
        <f>_xlfn.XLOOKUP(TKKT!$G14,BCTC!$C$6:$C$112,BCTC!$D$6:$D$112,"-")</f>
        <v>Đầu tư nắm giữ đến ngày đáo hạn dài hạn</v>
      </c>
    </row>
    <row r="15" spans="1:8" x14ac:dyDescent="0.35">
      <c r="C15" s="5" t="s">
        <v>1004</v>
      </c>
      <c r="D15" s="5" t="s">
        <v>1005</v>
      </c>
      <c r="E15" s="10">
        <v>1</v>
      </c>
      <c r="F15" t="s">
        <v>985</v>
      </c>
      <c r="G15" s="5" t="s">
        <v>986</v>
      </c>
      <c r="H15" t="str">
        <f>_xlfn.XLOOKUP(TKKT!$G15,BCTC!$C$6:$C$112,BCTC!$D$6:$D$112,"-")</f>
        <v>Các khoản tương đương tiền</v>
      </c>
    </row>
    <row r="16" spans="1:8" x14ac:dyDescent="0.35">
      <c r="A16" s="7" t="s">
        <v>28</v>
      </c>
      <c r="C16" s="5" t="s">
        <v>1006</v>
      </c>
      <c r="D16" s="5" t="s">
        <v>1007</v>
      </c>
      <c r="E16" s="10">
        <v>1</v>
      </c>
      <c r="F16" t="s">
        <v>985</v>
      </c>
      <c r="G16" s="5" t="s">
        <v>1008</v>
      </c>
      <c r="H16" t="str">
        <f>_xlfn.XLOOKUP(TKKT!$G16,BCTC!$C$6:$C$112,BCTC!$D$6:$D$112,"-")</f>
        <v>Phải thu về cho vay dài hạn</v>
      </c>
    </row>
    <row r="17" spans="1:8" x14ac:dyDescent="0.35">
      <c r="C17" s="5" t="s">
        <v>1009</v>
      </c>
      <c r="D17" s="5" t="s">
        <v>1010</v>
      </c>
      <c r="E17" s="10">
        <v>1</v>
      </c>
      <c r="F17" t="s">
        <v>985</v>
      </c>
      <c r="G17" s="5" t="s">
        <v>1011</v>
      </c>
      <c r="H17" t="str">
        <f>_xlfn.XLOOKUP(TKKT!$G17,BCTC!$C$6:$C$112,BCTC!$D$6:$D$112,"-")</f>
        <v>Phải thu về cho vay ngắn hạn</v>
      </c>
    </row>
    <row r="18" spans="1:8" x14ac:dyDescent="0.35">
      <c r="A18" s="7" t="s">
        <v>31</v>
      </c>
      <c r="C18" s="5" t="s">
        <v>1012</v>
      </c>
      <c r="D18" s="5" t="s">
        <v>1013</v>
      </c>
      <c r="E18" s="10">
        <v>1</v>
      </c>
      <c r="F18" t="s">
        <v>985</v>
      </c>
      <c r="G18" s="5" t="s">
        <v>986</v>
      </c>
      <c r="H18" t="str">
        <f>_xlfn.XLOOKUP(TKKT!$G18,BCTC!$C$6:$C$112,BCTC!$D$6:$D$112,"-")</f>
        <v>Các khoản tương đương tiền</v>
      </c>
    </row>
    <row r="19" spans="1:8" x14ac:dyDescent="0.35">
      <c r="C19" s="5" t="s">
        <v>1014</v>
      </c>
      <c r="D19" s="5" t="s">
        <v>1015</v>
      </c>
      <c r="E19" s="10">
        <v>1</v>
      </c>
      <c r="F19" t="s">
        <v>985</v>
      </c>
      <c r="G19" s="5" t="s">
        <v>994</v>
      </c>
      <c r="H19" t="str">
        <f>_xlfn.XLOOKUP(TKKT!$G19,BCTC!$C$6:$C$112,BCTC!$D$6:$D$112,"-")</f>
        <v>Đầu tư nắm giữ đến ngày đáo hạn ngắn hạn</v>
      </c>
    </row>
    <row r="20" spans="1:8" x14ac:dyDescent="0.35">
      <c r="A20" s="7" t="s">
        <v>34</v>
      </c>
      <c r="C20" s="5" t="s">
        <v>1016</v>
      </c>
      <c r="D20" s="5" t="s">
        <v>1017</v>
      </c>
      <c r="E20" s="10">
        <v>1</v>
      </c>
      <c r="F20" t="s">
        <v>985</v>
      </c>
      <c r="G20" s="5" t="s">
        <v>997</v>
      </c>
      <c r="H20" t="str">
        <f>_xlfn.XLOOKUP(TKKT!$G20,BCTC!$C$6:$C$112,BCTC!$D$6:$D$112,"-")</f>
        <v>Đầu tư nắm giữ đến ngày đáo hạn dài hạn</v>
      </c>
    </row>
    <row r="21" spans="1:8" x14ac:dyDescent="0.35">
      <c r="C21" s="5" t="s">
        <v>1018</v>
      </c>
      <c r="D21" s="5" t="s">
        <v>1019</v>
      </c>
      <c r="E21" s="10">
        <v>1</v>
      </c>
      <c r="F21" t="s">
        <v>985</v>
      </c>
      <c r="G21" s="5" t="s">
        <v>986</v>
      </c>
      <c r="H21" t="str">
        <f>_xlfn.XLOOKUP(TKKT!$G21,BCTC!$C$6:$C$112,BCTC!$D$6:$D$112,"-")</f>
        <v>Các khoản tương đương tiền</v>
      </c>
    </row>
    <row r="22" spans="1:8" x14ac:dyDescent="0.35">
      <c r="A22" s="7" t="s">
        <v>35</v>
      </c>
      <c r="C22" s="5" t="s">
        <v>1020</v>
      </c>
      <c r="D22" s="5" t="s">
        <v>1021</v>
      </c>
      <c r="E22" s="10">
        <v>1</v>
      </c>
      <c r="F22" t="s">
        <v>985</v>
      </c>
      <c r="G22" s="5" t="s">
        <v>1020</v>
      </c>
      <c r="H22" t="str">
        <f>_xlfn.XLOOKUP(TKKT!$G22,BCTC!$C$6:$C$112,BCTC!$D$6:$D$112,"-")</f>
        <v>Phải thu ngắn hạn của khách hàng</v>
      </c>
    </row>
    <row r="23" spans="1:8" x14ac:dyDescent="0.35">
      <c r="C23" s="5" t="s">
        <v>1022</v>
      </c>
      <c r="D23" s="5" t="s">
        <v>1023</v>
      </c>
      <c r="E23" s="10">
        <v>1</v>
      </c>
      <c r="F23" t="s">
        <v>985</v>
      </c>
      <c r="G23" s="5" t="s">
        <v>1024</v>
      </c>
      <c r="H23" t="str">
        <f>_xlfn.XLOOKUP(TKKT!$G23,BCTC!$C$6:$C$112,BCTC!$D$6:$D$112,"-")</f>
        <v>Phải thu dài hạn của khách hàng</v>
      </c>
    </row>
    <row r="24" spans="1:8" x14ac:dyDescent="0.35">
      <c r="A24" s="7" t="s">
        <v>36</v>
      </c>
      <c r="C24" s="5" t="s">
        <v>1025</v>
      </c>
      <c r="D24" s="5" t="s">
        <v>1026</v>
      </c>
      <c r="E24" s="10">
        <v>-1</v>
      </c>
      <c r="F24" t="s">
        <v>985</v>
      </c>
      <c r="G24" s="5" t="s">
        <v>541</v>
      </c>
      <c r="H24" t="str">
        <f>_xlfn.XLOOKUP(TKKT!$G24,BCTC!$C$6:$C$112,BCTC!$D$6:$D$112,"-")</f>
        <v>Người mua trả tiền trước ngắn hạn</v>
      </c>
    </row>
    <row r="25" spans="1:8" x14ac:dyDescent="0.35">
      <c r="C25" s="5" t="s">
        <v>1027</v>
      </c>
      <c r="D25" s="5" t="s">
        <v>1028</v>
      </c>
      <c r="E25" s="10">
        <v>-1</v>
      </c>
      <c r="F25" t="s">
        <v>985</v>
      </c>
      <c r="G25" s="5" t="s">
        <v>226</v>
      </c>
      <c r="H25" t="str">
        <f>_xlfn.XLOOKUP(TKKT!$G25,BCTC!$C$6:$C$112,BCTC!$D$6:$D$112,"-")</f>
        <v>Người mua trả tiền trước dài hạn</v>
      </c>
    </row>
    <row r="26" spans="1:8" x14ac:dyDescent="0.35">
      <c r="A26" s="7" t="s">
        <v>37</v>
      </c>
      <c r="C26" s="5" t="s">
        <v>92</v>
      </c>
      <c r="D26" s="5" t="s">
        <v>1029</v>
      </c>
      <c r="E26" s="10">
        <v>1</v>
      </c>
      <c r="F26" t="s">
        <v>985</v>
      </c>
      <c r="G26" s="5" t="s">
        <v>1030</v>
      </c>
      <c r="H26" t="str">
        <f>_xlfn.XLOOKUP(TKKT!$G26,BCTC!$C$6:$C$112,BCTC!$D$6:$D$112,"-")</f>
        <v>Thuế GTGT được khấu trừ</v>
      </c>
    </row>
    <row r="27" spans="1:8" x14ac:dyDescent="0.35">
      <c r="C27" s="5" t="s">
        <v>1031</v>
      </c>
      <c r="D27" s="5" t="s">
        <v>1032</v>
      </c>
      <c r="E27" s="10">
        <v>1</v>
      </c>
      <c r="F27" t="s">
        <v>985</v>
      </c>
      <c r="G27" s="5" t="s">
        <v>92</v>
      </c>
      <c r="H27" t="str">
        <f>_xlfn.XLOOKUP(TKKT!$G27,BCTC!$C$6:$C$112,BCTC!$D$6:$D$112,"-")</f>
        <v>Phải thu nội bộ ngắn hạn</v>
      </c>
    </row>
    <row r="28" spans="1:8" x14ac:dyDescent="0.35">
      <c r="A28" s="7" t="s">
        <v>38</v>
      </c>
      <c r="C28" s="5" t="s">
        <v>1033</v>
      </c>
      <c r="D28" s="5" t="s">
        <v>1034</v>
      </c>
      <c r="E28" s="10">
        <v>1</v>
      </c>
      <c r="F28" t="s">
        <v>985</v>
      </c>
      <c r="G28" s="5" t="s">
        <v>1035</v>
      </c>
      <c r="H28" t="str">
        <f>_xlfn.XLOOKUP(TKKT!$G28,BCTC!$C$6:$C$112,BCTC!$D$6:$D$112,"-")</f>
        <v>Phải thu nội bộ dài hạn</v>
      </c>
    </row>
    <row r="29" spans="1:8" x14ac:dyDescent="0.35">
      <c r="C29" s="5" t="s">
        <v>1036</v>
      </c>
      <c r="D29" s="5" t="s">
        <v>1037</v>
      </c>
      <c r="E29" s="10">
        <v>1</v>
      </c>
      <c r="F29" t="s">
        <v>985</v>
      </c>
      <c r="G29" s="5" t="s">
        <v>1038</v>
      </c>
      <c r="H29" t="str">
        <f>_xlfn.XLOOKUP(TKKT!$G29,BCTC!$C$6:$C$112,BCTC!$D$6:$D$112,"-")</f>
        <v>Vốn kinh doanh ở đơn vị trực thuộc</v>
      </c>
    </row>
    <row r="30" spans="1:8" x14ac:dyDescent="0.35">
      <c r="C30" s="5" t="s">
        <v>1039</v>
      </c>
      <c r="D30" s="5" t="s">
        <v>1040</v>
      </c>
      <c r="E30" s="10">
        <v>1</v>
      </c>
      <c r="F30" t="s">
        <v>985</v>
      </c>
      <c r="G30" s="5" t="s">
        <v>537</v>
      </c>
      <c r="H30" t="str">
        <f>_xlfn.XLOOKUP(TKKT!$G30,BCTC!$C$6:$C$112,BCTC!$D$6:$D$112,"-")</f>
        <v>Tài sản thiếu chờ xử lý</v>
      </c>
    </row>
    <row r="31" spans="1:8" x14ac:dyDescent="0.35">
      <c r="C31" s="5" t="s">
        <v>1041</v>
      </c>
      <c r="D31" s="5" t="s">
        <v>1042</v>
      </c>
      <c r="E31" s="10">
        <v>1</v>
      </c>
      <c r="F31" t="s">
        <v>985</v>
      </c>
      <c r="G31" s="5" t="s">
        <v>1031</v>
      </c>
      <c r="H31" t="str">
        <f>_xlfn.XLOOKUP(TKKT!$G31,BCTC!$C$6:$C$112,BCTC!$D$6:$D$112,"-")</f>
        <v>Các khoản phải thu khác</v>
      </c>
    </row>
    <row r="32" spans="1:8" x14ac:dyDescent="0.35">
      <c r="C32" s="5" t="s">
        <v>1043</v>
      </c>
      <c r="D32" s="5" t="s">
        <v>1044</v>
      </c>
      <c r="E32" s="10">
        <v>1</v>
      </c>
      <c r="F32" t="s">
        <v>985</v>
      </c>
      <c r="G32" s="5" t="s">
        <v>1045</v>
      </c>
      <c r="H32" t="str">
        <f>_xlfn.XLOOKUP(TKKT!$G32,BCTC!$C$6:$C$112,BCTC!$D$6:$D$112,"-")</f>
        <v>Phải thu dài hạn khác</v>
      </c>
    </row>
    <row r="33" spans="3:8" x14ac:dyDescent="0.35">
      <c r="C33" s="5" t="s">
        <v>1046</v>
      </c>
      <c r="D33" s="5" t="s">
        <v>1047</v>
      </c>
      <c r="E33" s="10">
        <v>1</v>
      </c>
      <c r="F33" t="s">
        <v>985</v>
      </c>
      <c r="G33" s="5" t="s">
        <v>1045</v>
      </c>
      <c r="H33" t="str">
        <f>_xlfn.XLOOKUP(TKKT!$G33,BCTC!$C$6:$C$112,BCTC!$D$6:$D$112,"-")</f>
        <v>Phải thu dài hạn khác</v>
      </c>
    </row>
    <row r="34" spans="3:8" x14ac:dyDescent="0.35">
      <c r="C34" s="5" t="s">
        <v>1048</v>
      </c>
      <c r="D34" s="5" t="s">
        <v>1049</v>
      </c>
      <c r="E34" s="10">
        <v>1</v>
      </c>
      <c r="F34" t="s">
        <v>985</v>
      </c>
      <c r="G34" s="5" t="s">
        <v>1031</v>
      </c>
      <c r="H34" t="str">
        <f>_xlfn.XLOOKUP(TKKT!$G34,BCTC!$C$6:$C$112,BCTC!$D$6:$D$112,"-")</f>
        <v>Các khoản phải thu khác</v>
      </c>
    </row>
    <row r="35" spans="3:8" x14ac:dyDescent="0.35">
      <c r="C35" s="5" t="s">
        <v>1050</v>
      </c>
      <c r="D35" s="5" t="s">
        <v>1051</v>
      </c>
      <c r="E35" s="10">
        <v>-1</v>
      </c>
      <c r="F35" t="s">
        <v>985</v>
      </c>
      <c r="G35" s="5" t="s">
        <v>546</v>
      </c>
      <c r="H35" t="str">
        <f>_xlfn.XLOOKUP(TKKT!$G35,BCTC!$C$6:$C$112,BCTC!$D$6:$D$112,"-")</f>
        <v>Các khoản phải trả ngắn hạn khác</v>
      </c>
    </row>
    <row r="36" spans="3:8" x14ac:dyDescent="0.35">
      <c r="C36" s="5" t="s">
        <v>1052</v>
      </c>
      <c r="D36" s="5" t="s">
        <v>1053</v>
      </c>
      <c r="E36" s="10">
        <v>-1</v>
      </c>
      <c r="F36" t="s">
        <v>985</v>
      </c>
      <c r="G36" s="5" t="s">
        <v>326</v>
      </c>
      <c r="H36" t="str">
        <f>_xlfn.XLOOKUP(TKKT!$G36,BCTC!$C$6:$C$112,BCTC!$D$6:$D$112,"-")</f>
        <v>Phải trả dài hạn khác</v>
      </c>
    </row>
    <row r="37" spans="3:8" x14ac:dyDescent="0.35">
      <c r="C37" s="5" t="s">
        <v>1054</v>
      </c>
      <c r="D37" s="5" t="s">
        <v>1055</v>
      </c>
      <c r="E37" s="10">
        <v>1</v>
      </c>
      <c r="F37" t="s">
        <v>985</v>
      </c>
      <c r="G37" s="5" t="s">
        <v>1056</v>
      </c>
      <c r="H37" t="str">
        <f>_xlfn.XLOOKUP(TKKT!$G37,BCTC!$C$6:$C$112,BCTC!$D$6:$D$112,"-")</f>
        <v>Tài sản dài hạn khác</v>
      </c>
    </row>
    <row r="38" spans="3:8" x14ac:dyDescent="0.35">
      <c r="C38" s="5" t="s">
        <v>1057</v>
      </c>
      <c r="D38" s="5" t="s">
        <v>1058</v>
      </c>
      <c r="E38" s="10">
        <v>1</v>
      </c>
      <c r="F38" t="s">
        <v>985</v>
      </c>
      <c r="G38" s="5" t="s">
        <v>1031</v>
      </c>
      <c r="H38" t="str">
        <f>_xlfn.XLOOKUP(TKKT!$G38,BCTC!$C$6:$C$112,BCTC!$D$6:$D$112,"-")</f>
        <v>Các khoản phải thu khác</v>
      </c>
    </row>
    <row r="39" spans="3:8" x14ac:dyDescent="0.35">
      <c r="C39" s="5" t="s">
        <v>1059</v>
      </c>
      <c r="D39" s="5" t="s">
        <v>1060</v>
      </c>
      <c r="E39" s="10">
        <v>1</v>
      </c>
      <c r="F39" t="s">
        <v>985</v>
      </c>
      <c r="G39" s="5" t="s">
        <v>1045</v>
      </c>
      <c r="H39" t="str">
        <f>_xlfn.XLOOKUP(TKKT!$G39,BCTC!$C$6:$C$112,BCTC!$D$6:$D$112,"-")</f>
        <v>Phải thu dài hạn khác</v>
      </c>
    </row>
    <row r="40" spans="3:8" x14ac:dyDescent="0.35">
      <c r="C40" s="5" t="s">
        <v>1061</v>
      </c>
      <c r="D40" s="5" t="s">
        <v>1062</v>
      </c>
      <c r="E40" s="10">
        <v>1</v>
      </c>
      <c r="F40" t="s">
        <v>985</v>
      </c>
      <c r="G40" s="5" t="s">
        <v>1045</v>
      </c>
      <c r="H40" t="str">
        <f>_xlfn.XLOOKUP(TKKT!$G40,BCTC!$C$6:$C$112,BCTC!$D$6:$D$112,"-")</f>
        <v>Phải thu dài hạn khác</v>
      </c>
    </row>
    <row r="41" spans="3:8" x14ac:dyDescent="0.35">
      <c r="C41" s="5" t="s">
        <v>1063</v>
      </c>
      <c r="D41" s="5" t="s">
        <v>1064</v>
      </c>
      <c r="E41" s="10">
        <v>1</v>
      </c>
      <c r="F41" t="s">
        <v>985</v>
      </c>
      <c r="G41" s="5" t="s">
        <v>1031</v>
      </c>
      <c r="H41" t="str">
        <f>_xlfn.XLOOKUP(TKKT!$G41,BCTC!$C$6:$C$112,BCTC!$D$6:$D$112,"-")</f>
        <v>Các khoản phải thu khác</v>
      </c>
    </row>
    <row r="42" spans="3:8" x14ac:dyDescent="0.35">
      <c r="C42" s="5" t="s">
        <v>72</v>
      </c>
      <c r="D42" s="5" t="s">
        <v>1065</v>
      </c>
      <c r="E42" s="10">
        <v>1</v>
      </c>
      <c r="F42" t="s">
        <v>985</v>
      </c>
      <c r="G42" s="5" t="s">
        <v>1066</v>
      </c>
      <c r="H42" t="str">
        <f>_xlfn.XLOOKUP(TKKT!$G42,BCTC!$C$6:$C$112,BCTC!$D$6:$D$112,"-")</f>
        <v>Hàng tồn kho</v>
      </c>
    </row>
    <row r="43" spans="3:8" x14ac:dyDescent="0.35">
      <c r="C43" s="5" t="s">
        <v>1030</v>
      </c>
      <c r="D43" s="5" t="s">
        <v>1067</v>
      </c>
      <c r="E43" s="10">
        <v>1</v>
      </c>
      <c r="F43" t="s">
        <v>985</v>
      </c>
      <c r="G43" s="5" t="s">
        <v>1066</v>
      </c>
      <c r="H43" t="str">
        <f>_xlfn.XLOOKUP(TKKT!$G43,BCTC!$C$6:$C$112,BCTC!$D$6:$D$112,"-")</f>
        <v>Hàng tồn kho</v>
      </c>
    </row>
    <row r="44" spans="3:8" x14ac:dyDescent="0.35">
      <c r="C44" s="5" t="s">
        <v>1068</v>
      </c>
      <c r="D44" s="5" t="s">
        <v>1069</v>
      </c>
      <c r="E44" s="10">
        <v>1</v>
      </c>
      <c r="F44" t="s">
        <v>985</v>
      </c>
      <c r="G44" s="5" t="s">
        <v>1066</v>
      </c>
      <c r="H44" t="str">
        <f>_xlfn.XLOOKUP(TKKT!$G44,BCTC!$C$6:$C$112,BCTC!$D$6:$D$112,"-")</f>
        <v>Hàng tồn kho</v>
      </c>
    </row>
    <row r="45" spans="3:8" x14ac:dyDescent="0.35">
      <c r="C45" s="5" t="s">
        <v>1070</v>
      </c>
      <c r="D45" s="5" t="s">
        <v>1071</v>
      </c>
      <c r="E45" s="10">
        <v>1</v>
      </c>
      <c r="F45" t="s">
        <v>985</v>
      </c>
      <c r="G45" s="5" t="s">
        <v>1072</v>
      </c>
      <c r="H45" t="str">
        <f>_xlfn.XLOOKUP(TKKT!$G45,BCTC!$C$6:$C$112,BCTC!$D$6:$D$112,"-")</f>
        <v>Thiết bị, vật tư, phụ tùng thay thế dài hạn</v>
      </c>
    </row>
    <row r="46" spans="3:8" x14ac:dyDescent="0.35">
      <c r="C46" s="5" t="s">
        <v>1073</v>
      </c>
      <c r="D46" s="5" t="s">
        <v>1074</v>
      </c>
      <c r="E46" s="10">
        <v>1</v>
      </c>
      <c r="F46" t="s">
        <v>985</v>
      </c>
      <c r="G46" s="5" t="s">
        <v>1066</v>
      </c>
      <c r="H46" t="str">
        <f>_xlfn.XLOOKUP(TKKT!$G46,BCTC!$C$6:$C$112,BCTC!$D$6:$D$112,"-")</f>
        <v>Hàng tồn kho</v>
      </c>
    </row>
    <row r="47" spans="3:8" x14ac:dyDescent="0.35">
      <c r="C47" s="5" t="s">
        <v>1075</v>
      </c>
      <c r="D47" s="5" t="s">
        <v>1076</v>
      </c>
      <c r="E47" s="10">
        <v>1</v>
      </c>
      <c r="F47" t="s">
        <v>985</v>
      </c>
      <c r="G47" s="5" t="s">
        <v>1077</v>
      </c>
      <c r="H47" t="str">
        <f>_xlfn.XLOOKUP(TKKT!$G47,BCTC!$C$6:$C$112,BCTC!$D$6:$D$112,"-")</f>
        <v>Chi phí sản xuất, kinh doanh dở dang dài hạn</v>
      </c>
    </row>
    <row r="48" spans="3:8" x14ac:dyDescent="0.35">
      <c r="C48" s="5" t="s">
        <v>1078</v>
      </c>
      <c r="D48" s="5" t="s">
        <v>1079</v>
      </c>
      <c r="E48" s="10">
        <v>1</v>
      </c>
      <c r="F48" t="s">
        <v>985</v>
      </c>
      <c r="G48" s="5" t="s">
        <v>1066</v>
      </c>
      <c r="H48" t="str">
        <f>_xlfn.XLOOKUP(TKKT!$G48,BCTC!$C$6:$C$112,BCTC!$D$6:$D$112,"-")</f>
        <v>Hàng tồn kho</v>
      </c>
    </row>
    <row r="49" spans="3:8" x14ac:dyDescent="0.35">
      <c r="C49" s="5" t="s">
        <v>1080</v>
      </c>
      <c r="D49" s="5" t="s">
        <v>1081</v>
      </c>
      <c r="E49" s="10">
        <v>1</v>
      </c>
      <c r="F49" t="s">
        <v>985</v>
      </c>
      <c r="G49" s="5" t="s">
        <v>1066</v>
      </c>
      <c r="H49" t="str">
        <f>_xlfn.XLOOKUP(TKKT!$G49,BCTC!$C$6:$C$112,BCTC!$D$6:$D$112,"-")</f>
        <v>Hàng tồn kho</v>
      </c>
    </row>
    <row r="50" spans="3:8" x14ac:dyDescent="0.35">
      <c r="C50" s="5" t="s">
        <v>1082</v>
      </c>
      <c r="D50" s="5" t="s">
        <v>1083</v>
      </c>
      <c r="E50" s="10">
        <v>1</v>
      </c>
      <c r="F50" t="s">
        <v>985</v>
      </c>
      <c r="G50" s="5" t="s">
        <v>1066</v>
      </c>
      <c r="H50" t="str">
        <f>_xlfn.XLOOKUP(TKKT!$G50,BCTC!$C$6:$C$112,BCTC!$D$6:$D$112,"-")</f>
        <v>Hàng tồn kho</v>
      </c>
    </row>
    <row r="51" spans="3:8" x14ac:dyDescent="0.35">
      <c r="C51" s="5" t="s">
        <v>82</v>
      </c>
      <c r="D51" s="5" t="s">
        <v>1084</v>
      </c>
      <c r="E51" s="10">
        <v>1</v>
      </c>
      <c r="F51" t="s">
        <v>985</v>
      </c>
      <c r="G51" s="5" t="s">
        <v>1066</v>
      </c>
      <c r="H51" t="str">
        <f>_xlfn.XLOOKUP(TKKT!$G51,BCTC!$C$6:$C$112,BCTC!$D$6:$D$112,"-")</f>
        <v>Hàng tồn kho</v>
      </c>
    </row>
    <row r="52" spans="3:8" x14ac:dyDescent="0.35">
      <c r="C52" s="5" t="s">
        <v>1085</v>
      </c>
      <c r="D52" s="5" t="s">
        <v>1086</v>
      </c>
      <c r="E52" s="10">
        <v>1</v>
      </c>
      <c r="F52" t="s">
        <v>985</v>
      </c>
      <c r="G52" s="5" t="s">
        <v>1066</v>
      </c>
      <c r="H52" t="str">
        <f>_xlfn.XLOOKUP(TKKT!$G52,BCTC!$C$6:$C$112,BCTC!$D$6:$D$112,"-")</f>
        <v>Hàng tồn kho</v>
      </c>
    </row>
    <row r="53" spans="3:8" x14ac:dyDescent="0.35">
      <c r="C53" s="5" t="s">
        <v>1087</v>
      </c>
      <c r="D53" s="5" t="s">
        <v>1088</v>
      </c>
      <c r="E53" s="10">
        <v>-1</v>
      </c>
      <c r="F53" t="s">
        <v>985</v>
      </c>
      <c r="G53" s="5" t="s">
        <v>636</v>
      </c>
      <c r="H53" t="str">
        <f>_xlfn.XLOOKUP(TKKT!$G53,BCTC!$C$6:$C$112,BCTC!$D$6:$D$112,"-")</f>
        <v>Nguồn kinh phí đã hình thành TSCĐ</v>
      </c>
    </row>
    <row r="54" spans="3:8" x14ac:dyDescent="0.35">
      <c r="C54" s="5" t="s">
        <v>77</v>
      </c>
      <c r="D54" s="5" t="s">
        <v>1089</v>
      </c>
      <c r="E54" s="10">
        <v>1</v>
      </c>
      <c r="F54" t="s">
        <v>985</v>
      </c>
      <c r="G54" s="5" t="s">
        <v>1073</v>
      </c>
      <c r="H54" t="str">
        <f>_xlfn.XLOOKUP(TKKT!$G54,BCTC!$C$6:$C$112,BCTC!$D$6:$D$112,"-")</f>
        <v>Giao dịch mua bán lại trái phiếu Chính phủ</v>
      </c>
    </row>
    <row r="55" spans="3:8" x14ac:dyDescent="0.35">
      <c r="C55" s="5" t="s">
        <v>1090</v>
      </c>
      <c r="D55" s="5" t="s">
        <v>1091</v>
      </c>
      <c r="E55" s="10">
        <v>-1</v>
      </c>
      <c r="F55" t="s">
        <v>985</v>
      </c>
      <c r="G55" s="5" t="s">
        <v>431</v>
      </c>
      <c r="H55" t="str">
        <f>_xlfn.XLOOKUP(TKKT!$G55,BCTC!$C$6:$C$112,BCTC!$D$6:$D$112,"-")</f>
        <v>Giao dịch mua bán lại trái phiếu Chính phủ</v>
      </c>
    </row>
    <row r="56" spans="3:8" x14ac:dyDescent="0.35">
      <c r="C56" s="5" t="s">
        <v>1024</v>
      </c>
      <c r="D56" s="5" t="s">
        <v>1092</v>
      </c>
      <c r="E56" s="10">
        <v>1</v>
      </c>
      <c r="F56" t="s">
        <v>985</v>
      </c>
      <c r="G56" s="5" t="s">
        <v>1093</v>
      </c>
      <c r="H56" t="str">
        <f>_xlfn.XLOOKUP(TKKT!$G56,BCTC!$C$6:$C$112,BCTC!$D$6:$D$112,"-")</f>
        <v>Nguyên giá TSCĐ hữu hình</v>
      </c>
    </row>
    <row r="57" spans="3:8" x14ac:dyDescent="0.35">
      <c r="C57" s="5" t="s">
        <v>1094</v>
      </c>
      <c r="D57" s="5" t="s">
        <v>1095</v>
      </c>
      <c r="E57" s="10">
        <v>1</v>
      </c>
      <c r="F57" t="s">
        <v>985</v>
      </c>
      <c r="G57" s="5" t="s">
        <v>1096</v>
      </c>
      <c r="H57" t="str">
        <f>_xlfn.XLOOKUP(TKKT!$G57,BCTC!$C$6:$C$112,BCTC!$D$6:$D$112,"-")</f>
        <v>Nguyên giá TSCĐ thuê tài chính</v>
      </c>
    </row>
    <row r="58" spans="3:8" x14ac:dyDescent="0.35">
      <c r="C58" s="5" t="s">
        <v>1038</v>
      </c>
      <c r="D58" s="5" t="s">
        <v>1097</v>
      </c>
      <c r="E58" s="10">
        <v>1</v>
      </c>
      <c r="F58" t="s">
        <v>985</v>
      </c>
      <c r="G58" s="5" t="s">
        <v>102</v>
      </c>
      <c r="H58" t="str">
        <f>_xlfn.XLOOKUP(TKKT!$G58,BCTC!$C$6:$C$112,BCTC!$D$6:$D$112,"-")</f>
        <v>Nguyên giá TSCĐ vô hình</v>
      </c>
    </row>
    <row r="59" spans="3:8" x14ac:dyDescent="0.35">
      <c r="C59" s="5" t="s">
        <v>1098</v>
      </c>
      <c r="D59" s="5" t="s">
        <v>1099</v>
      </c>
      <c r="E59" s="10">
        <v>1</v>
      </c>
      <c r="F59" t="s">
        <v>985</v>
      </c>
      <c r="G59" s="5" t="s">
        <v>1100</v>
      </c>
      <c r="H59" t="str">
        <f>_xlfn.XLOOKUP(TKKT!$G59,BCTC!$C$6:$C$112,BCTC!$D$6:$D$112,"-")</f>
        <v>Giá trị hao mòn lũy kế TSCĐ hữu hình</v>
      </c>
    </row>
    <row r="60" spans="3:8" x14ac:dyDescent="0.35">
      <c r="C60" s="5" t="s">
        <v>1101</v>
      </c>
      <c r="D60" s="5" t="s">
        <v>1102</v>
      </c>
      <c r="E60" s="10">
        <v>1</v>
      </c>
      <c r="F60" t="s">
        <v>985</v>
      </c>
      <c r="G60" s="5" t="s">
        <v>1103</v>
      </c>
      <c r="H60" t="str">
        <f>_xlfn.XLOOKUP(TKKT!$G60,BCTC!$C$6:$C$112,BCTC!$D$6:$D$112,"-")</f>
        <v>Giá trị hao mòn lũy kế TSCĐ thuê tài chính</v>
      </c>
    </row>
    <row r="61" spans="3:8" x14ac:dyDescent="0.35">
      <c r="C61" s="5" t="s">
        <v>1104</v>
      </c>
      <c r="D61" s="5" t="s">
        <v>1105</v>
      </c>
      <c r="E61" s="10">
        <v>1</v>
      </c>
      <c r="F61" t="s">
        <v>985</v>
      </c>
      <c r="G61" s="5" t="s">
        <v>116</v>
      </c>
      <c r="H61" t="str">
        <f>_xlfn.XLOOKUP(TKKT!$G61,BCTC!$C$6:$C$112,BCTC!$D$6:$D$112,"-")</f>
        <v>Giá trị hao mòn lũy kế TSCĐ vô hình</v>
      </c>
    </row>
    <row r="62" spans="3:8" x14ac:dyDescent="0.35">
      <c r="C62" s="5" t="s">
        <v>1106</v>
      </c>
      <c r="D62" s="5" t="s">
        <v>1107</v>
      </c>
      <c r="E62" s="10">
        <v>1</v>
      </c>
      <c r="F62" t="s">
        <v>985</v>
      </c>
      <c r="G62" s="5" t="s">
        <v>1108</v>
      </c>
      <c r="H62" t="str">
        <f>_xlfn.XLOOKUP(TKKT!$G62,BCTC!$C$6:$C$112,BCTC!$D$6:$D$112,"-")</f>
        <v>Giá trị hao mòn lũy kế (*) BĐS đầu tư</v>
      </c>
    </row>
    <row r="63" spans="3:8" x14ac:dyDescent="0.35">
      <c r="C63" s="5" t="s">
        <v>1109</v>
      </c>
      <c r="D63" s="5" t="s">
        <v>1110</v>
      </c>
      <c r="E63" s="10">
        <v>1</v>
      </c>
      <c r="F63" t="s">
        <v>985</v>
      </c>
      <c r="G63" s="5" t="s">
        <v>1111</v>
      </c>
      <c r="H63" t="str">
        <f>_xlfn.XLOOKUP(TKKT!$G63,BCTC!$C$6:$C$112,BCTC!$D$6:$D$112,"-")</f>
        <v>Nguyên giá BĐS đầu tư</v>
      </c>
    </row>
    <row r="64" spans="3:8" x14ac:dyDescent="0.35">
      <c r="C64" s="5" t="s">
        <v>1112</v>
      </c>
      <c r="D64" s="5" t="s">
        <v>1113</v>
      </c>
      <c r="E64" s="10">
        <v>1</v>
      </c>
      <c r="F64" t="s">
        <v>985</v>
      </c>
      <c r="G64" s="5" t="s">
        <v>1114</v>
      </c>
      <c r="H64" t="str">
        <f>_xlfn.XLOOKUP(TKKT!$G64,BCTC!$C$6:$C$112,BCTC!$D$6:$D$112,"-")</f>
        <v>Đầu tư vào công ty con</v>
      </c>
    </row>
    <row r="65" spans="3:8" x14ac:dyDescent="0.35">
      <c r="C65" s="5" t="s">
        <v>1093</v>
      </c>
      <c r="D65" s="5" t="s">
        <v>1115</v>
      </c>
      <c r="E65" s="10">
        <v>1</v>
      </c>
      <c r="F65" t="s">
        <v>985</v>
      </c>
      <c r="G65" s="5" t="s">
        <v>121</v>
      </c>
      <c r="H65" t="str">
        <f>_xlfn.XLOOKUP(TKKT!$G65,BCTC!$C$6:$C$112,BCTC!$D$6:$D$112,"-")</f>
        <v>Đầu tư vào công ty liên doanh, liên kết</v>
      </c>
    </row>
    <row r="66" spans="3:8" x14ac:dyDescent="0.35">
      <c r="C66" s="5" t="s">
        <v>102</v>
      </c>
      <c r="D66" s="5" t="s">
        <v>1116</v>
      </c>
      <c r="E66" s="10">
        <v>1</v>
      </c>
      <c r="F66" t="s">
        <v>985</v>
      </c>
      <c r="G66" s="5" t="s">
        <v>1117</v>
      </c>
      <c r="H66" t="str">
        <f>_xlfn.XLOOKUP(TKKT!$G66,BCTC!$C$6:$C$112,BCTC!$D$6:$D$112,"-")</f>
        <v>Đầu tư góp vốn vào đơn vị khác</v>
      </c>
    </row>
    <row r="67" spans="3:8" x14ac:dyDescent="0.35">
      <c r="C67" s="5" t="s">
        <v>1118</v>
      </c>
      <c r="D67" s="5" t="s">
        <v>1119</v>
      </c>
      <c r="E67" s="10">
        <v>1</v>
      </c>
      <c r="F67" t="s">
        <v>985</v>
      </c>
      <c r="G67" s="5" t="s">
        <v>1078</v>
      </c>
      <c r="H67" t="str">
        <f>_xlfn.XLOOKUP(TKKT!$G67,BCTC!$C$6:$C$112,BCTC!$D$6:$D$112,"-")</f>
        <v>Tài sản ngắn hạn khác</v>
      </c>
    </row>
    <row r="68" spans="3:8" x14ac:dyDescent="0.35">
      <c r="C68" s="5" t="s">
        <v>1120</v>
      </c>
      <c r="D68" s="5" t="s">
        <v>1121</v>
      </c>
      <c r="E68" s="10">
        <v>1</v>
      </c>
      <c r="F68" t="s">
        <v>985</v>
      </c>
      <c r="G68" s="5" t="s">
        <v>1056</v>
      </c>
      <c r="H68" t="str">
        <f>_xlfn.XLOOKUP(TKKT!$G68,BCTC!$C$6:$C$112,BCTC!$D$6:$D$112,"-")</f>
        <v>Tài sản dài hạn khác</v>
      </c>
    </row>
    <row r="69" spans="3:8" x14ac:dyDescent="0.35">
      <c r="C69" s="5" t="s">
        <v>1122</v>
      </c>
      <c r="D69" s="5" t="s">
        <v>1123</v>
      </c>
      <c r="E69" s="10">
        <v>1</v>
      </c>
      <c r="F69" t="s">
        <v>985</v>
      </c>
      <c r="G69" s="5" t="s">
        <v>1124</v>
      </c>
      <c r="H69" t="str">
        <f>_xlfn.XLOOKUP(TKKT!$G69,BCTC!$C$6:$C$112,BCTC!$D$6:$D$112,"-")</f>
        <v>Dự phòng giảm giá chứng khoán kinh doanh (*)</v>
      </c>
    </row>
    <row r="70" spans="3:8" x14ac:dyDescent="0.35">
      <c r="C70" s="5" t="s">
        <v>1125</v>
      </c>
      <c r="D70" s="5" t="s">
        <v>1126</v>
      </c>
      <c r="E70" s="10">
        <v>1</v>
      </c>
      <c r="F70" t="s">
        <v>985</v>
      </c>
      <c r="G70" s="5" t="s">
        <v>1127</v>
      </c>
      <c r="H70" t="str">
        <f>_xlfn.XLOOKUP(TKKT!$G70,BCTC!$C$6:$C$112,BCTC!$D$6:$D$112,"-")</f>
        <v>Dự phòng đầu tư tài chính dài hạn (*)</v>
      </c>
    </row>
    <row r="71" spans="3:8" x14ac:dyDescent="0.35">
      <c r="C71" s="5" t="s">
        <v>1128</v>
      </c>
      <c r="D71" s="5" t="s">
        <v>1129</v>
      </c>
      <c r="E71" s="10">
        <v>1</v>
      </c>
      <c r="F71" t="s">
        <v>985</v>
      </c>
      <c r="G71" s="5" t="s">
        <v>1130</v>
      </c>
      <c r="H71" t="str">
        <f>_xlfn.XLOOKUP(TKKT!$G71,BCTC!$C$6:$C$112,BCTC!$D$6:$D$112,"-")</f>
        <v>Dự phòng phải thu ngắn hạn khó đòi (*)</v>
      </c>
    </row>
    <row r="72" spans="3:8" x14ac:dyDescent="0.35">
      <c r="C72" s="5" t="s">
        <v>1131</v>
      </c>
      <c r="D72" s="5" t="s">
        <v>1132</v>
      </c>
      <c r="E72" s="10">
        <v>1</v>
      </c>
      <c r="F72" t="s">
        <v>985</v>
      </c>
      <c r="G72" s="5" t="s">
        <v>1133</v>
      </c>
      <c r="H72" t="str">
        <f>_xlfn.XLOOKUP(TKKT!$G72,BCTC!$C$6:$C$112,BCTC!$D$6:$D$112,"-")</f>
        <v>Dự phòng phải thu dài hạn khó đòi (*)</v>
      </c>
    </row>
    <row r="73" spans="3:8" x14ac:dyDescent="0.35">
      <c r="C73" s="5" t="s">
        <v>1134</v>
      </c>
      <c r="D73" s="5" t="s">
        <v>1135</v>
      </c>
      <c r="E73" s="10">
        <v>1</v>
      </c>
      <c r="F73" t="s">
        <v>985</v>
      </c>
      <c r="G73" s="5" t="s">
        <v>1136</v>
      </c>
      <c r="H73" t="str">
        <f>_xlfn.XLOOKUP(TKKT!$G73,BCTC!$C$6:$C$112,BCTC!$D$6:$D$112,"-")</f>
        <v>Dự phòng giảm giá hàng tồn kho (*)</v>
      </c>
    </row>
    <row r="74" spans="3:8" x14ac:dyDescent="0.35">
      <c r="C74" s="5" t="s">
        <v>1137</v>
      </c>
      <c r="D74" s="5" t="s">
        <v>1138</v>
      </c>
      <c r="E74" s="10">
        <v>1</v>
      </c>
      <c r="F74" t="s">
        <v>985</v>
      </c>
      <c r="G74" s="5" t="s">
        <v>1077</v>
      </c>
      <c r="H74" t="str">
        <f>_xlfn.XLOOKUP(TKKT!$G74,BCTC!$C$6:$C$112,BCTC!$D$6:$D$112,"-")</f>
        <v>Chi phí sản xuất, kinh doanh dở dang dài hạn</v>
      </c>
    </row>
    <row r="75" spans="3:8" x14ac:dyDescent="0.35">
      <c r="C75" s="5" t="s">
        <v>1139</v>
      </c>
      <c r="D75" s="5" t="s">
        <v>1140</v>
      </c>
      <c r="E75" s="10">
        <v>1</v>
      </c>
      <c r="F75" t="s">
        <v>985</v>
      </c>
      <c r="G75" s="5" t="s">
        <v>1072</v>
      </c>
      <c r="H75" t="str">
        <f>_xlfn.XLOOKUP(TKKT!$G75,BCTC!$C$6:$C$112,BCTC!$D$6:$D$112,"-")</f>
        <v>Thiết bị, vật tư, phụ tùng thay thế dài hạn</v>
      </c>
    </row>
    <row r="76" spans="3:8" x14ac:dyDescent="0.35">
      <c r="C76" s="5" t="s">
        <v>1077</v>
      </c>
      <c r="D76" s="5" t="s">
        <v>1141</v>
      </c>
      <c r="E76" s="10">
        <v>1</v>
      </c>
      <c r="F76" t="s">
        <v>985</v>
      </c>
      <c r="G76" s="5" t="s">
        <v>1142</v>
      </c>
      <c r="H76" t="str">
        <f>_xlfn.XLOOKUP(TKKT!$G76,BCTC!$C$6:$C$112,BCTC!$D$6:$D$112,"-")</f>
        <v>Chi phí xây dựng cơ bản dở dang</v>
      </c>
    </row>
    <row r="77" spans="3:8" x14ac:dyDescent="0.35">
      <c r="C77" s="5" t="s">
        <v>1143</v>
      </c>
      <c r="D77" s="5" t="s">
        <v>1144</v>
      </c>
      <c r="E77" s="10">
        <v>1</v>
      </c>
      <c r="F77" t="s">
        <v>985</v>
      </c>
      <c r="G77" s="5" t="s">
        <v>1145</v>
      </c>
      <c r="H77" t="str">
        <f>_xlfn.XLOOKUP(TKKT!$G77,BCTC!$C$6:$C$112,BCTC!$D$6:$D$112,"-")</f>
        <v>Chi phí trả trước dài hạn</v>
      </c>
    </row>
    <row r="78" spans="3:8" x14ac:dyDescent="0.35">
      <c r="C78" s="5" t="s">
        <v>1146</v>
      </c>
      <c r="D78" s="5" t="s">
        <v>1147</v>
      </c>
      <c r="E78" s="10">
        <v>1</v>
      </c>
      <c r="F78" t="s">
        <v>985</v>
      </c>
      <c r="G78" s="5" t="s">
        <v>72</v>
      </c>
      <c r="H78" t="str">
        <f>_xlfn.XLOOKUP(TKKT!$G78,BCTC!$C$6:$C$112,BCTC!$D$6:$D$112,"-")</f>
        <v>Chi phí trả trước ngắn hạn</v>
      </c>
    </row>
    <row r="79" spans="3:8" x14ac:dyDescent="0.35">
      <c r="C79" s="5" t="s">
        <v>1148</v>
      </c>
      <c r="D79" s="5" t="s">
        <v>1149</v>
      </c>
      <c r="E79" s="10">
        <v>1</v>
      </c>
      <c r="F79" t="s">
        <v>985</v>
      </c>
      <c r="G79" s="5" t="s">
        <v>1150</v>
      </c>
      <c r="H79" t="str">
        <f>_xlfn.XLOOKUP(TKKT!$G79,BCTC!$C$6:$C$112,BCTC!$D$6:$D$112,"-")</f>
        <v>Tài sản thuế thu nhập hoãn lại</v>
      </c>
    </row>
    <row r="80" spans="3:8" x14ac:dyDescent="0.35">
      <c r="C80" s="5" t="s">
        <v>1151</v>
      </c>
      <c r="D80" s="5" t="s">
        <v>1152</v>
      </c>
      <c r="E80" s="10">
        <v>1</v>
      </c>
      <c r="F80" t="s">
        <v>985</v>
      </c>
      <c r="G80" s="5" t="s">
        <v>1045</v>
      </c>
      <c r="H80" t="str">
        <f>_xlfn.XLOOKUP(TKKT!$G80,BCTC!$C$6:$C$112,BCTC!$D$6:$D$112,"-")</f>
        <v>Phải thu dài hạn khác</v>
      </c>
    </row>
    <row r="81" spans="3:8" x14ac:dyDescent="0.35">
      <c r="C81" s="5" t="s">
        <v>1153</v>
      </c>
      <c r="D81" s="5" t="s">
        <v>1154</v>
      </c>
      <c r="E81" s="10">
        <v>1</v>
      </c>
      <c r="F81" t="s">
        <v>985</v>
      </c>
      <c r="G81" s="5" t="s">
        <v>1031</v>
      </c>
      <c r="H81" t="str">
        <f>_xlfn.XLOOKUP(TKKT!$G81,BCTC!$C$6:$C$112,BCTC!$D$6:$D$112,"-")</f>
        <v>Các khoản phải thu khác</v>
      </c>
    </row>
    <row r="82" spans="3:8" x14ac:dyDescent="0.35">
      <c r="C82" s="5" t="s">
        <v>1155</v>
      </c>
      <c r="D82" s="5" t="s">
        <v>1156</v>
      </c>
      <c r="E82" s="10">
        <v>1</v>
      </c>
      <c r="F82" t="s">
        <v>985</v>
      </c>
      <c r="G82" s="5" t="s">
        <v>1155</v>
      </c>
      <c r="H82" t="str">
        <f>_xlfn.XLOOKUP(TKKT!$G82,BCTC!$C$6:$C$112,BCTC!$D$6:$D$112,"-")</f>
        <v>Lợi thế thương mại</v>
      </c>
    </row>
    <row r="83" spans="3:8" x14ac:dyDescent="0.35">
      <c r="C83" s="5" t="s">
        <v>186</v>
      </c>
      <c r="D83" s="5" t="s">
        <v>1157</v>
      </c>
      <c r="E83" s="10">
        <v>-1</v>
      </c>
      <c r="F83" t="s">
        <v>985</v>
      </c>
      <c r="G83" s="5" t="s">
        <v>18</v>
      </c>
      <c r="H83" t="str">
        <f>_xlfn.XLOOKUP(TKKT!$G83,BCTC!$C$6:$C$112,BCTC!$D$6:$D$112,"-")</f>
        <v>Phải trả người bán ngắn hạn</v>
      </c>
    </row>
    <row r="84" spans="3:8" x14ac:dyDescent="0.35">
      <c r="C84" s="5" t="s">
        <v>1158</v>
      </c>
      <c r="D84" s="5" t="s">
        <v>1159</v>
      </c>
      <c r="E84" s="10">
        <v>-1</v>
      </c>
      <c r="F84" t="s">
        <v>985</v>
      </c>
      <c r="G84" s="5" t="s">
        <v>186</v>
      </c>
      <c r="H84" t="str">
        <f>_xlfn.XLOOKUP(TKKT!$G84,BCTC!$C$6:$C$112,BCTC!$D$6:$D$112,"-")</f>
        <v>Phải trả người bán dài hạn</v>
      </c>
    </row>
    <row r="85" spans="3:8" x14ac:dyDescent="0.35">
      <c r="C85" s="5" t="s">
        <v>1160</v>
      </c>
      <c r="D85" s="5" t="s">
        <v>1161</v>
      </c>
      <c r="E85" s="10">
        <v>1</v>
      </c>
      <c r="F85" t="s">
        <v>985</v>
      </c>
      <c r="G85" s="5" t="s">
        <v>1094</v>
      </c>
      <c r="H85" t="str">
        <f>_xlfn.XLOOKUP(TKKT!$G85,BCTC!$C$6:$C$112,BCTC!$D$6:$D$112,"-")</f>
        <v>Trả trước cho người bán dài hạn</v>
      </c>
    </row>
    <row r="86" spans="3:8" x14ac:dyDescent="0.35">
      <c r="C86" s="5" t="s">
        <v>1162</v>
      </c>
      <c r="D86" s="5" t="s">
        <v>1163</v>
      </c>
      <c r="E86" s="10">
        <v>1</v>
      </c>
      <c r="F86" t="s">
        <v>985</v>
      </c>
      <c r="G86" s="5" t="s">
        <v>1164</v>
      </c>
      <c r="H86" t="str">
        <f>_xlfn.XLOOKUP(TKKT!$G86,BCTC!$C$6:$C$112,BCTC!$D$6:$D$112,"-")</f>
        <v>Trả trước cho người bán ngắn hạn</v>
      </c>
    </row>
    <row r="87" spans="3:8" x14ac:dyDescent="0.35">
      <c r="C87" s="5" t="s">
        <v>1165</v>
      </c>
      <c r="D87" s="5" t="s">
        <v>1166</v>
      </c>
      <c r="E87" s="10">
        <v>-1</v>
      </c>
      <c r="F87" t="s">
        <v>985</v>
      </c>
      <c r="G87" s="5" t="s">
        <v>196</v>
      </c>
      <c r="H87" t="str">
        <f>_xlfn.XLOOKUP(TKKT!$G87,BCTC!$C$6:$C$112,BCTC!$D$6:$D$112,"-")</f>
        <v>Thuế và các khoản phải nộp Nhà nước</v>
      </c>
    </row>
    <row r="88" spans="3:8" x14ac:dyDescent="0.35">
      <c r="C88" s="5" t="s">
        <v>1167</v>
      </c>
      <c r="D88" s="5" t="s">
        <v>1168</v>
      </c>
      <c r="E88" s="10">
        <v>1</v>
      </c>
      <c r="F88" t="s">
        <v>985</v>
      </c>
      <c r="G88" s="5" t="s">
        <v>1068</v>
      </c>
      <c r="H88" t="str">
        <f>_xlfn.XLOOKUP(TKKT!$G88,BCTC!$C$6:$C$112,BCTC!$D$6:$D$112,"-")</f>
        <v>Thuế và các khoản phải thu Nhà nước</v>
      </c>
    </row>
    <row r="89" spans="3:8" x14ac:dyDescent="0.35">
      <c r="C89" s="5" t="s">
        <v>1169</v>
      </c>
      <c r="D89" s="5" t="s">
        <v>1170</v>
      </c>
      <c r="E89" s="10">
        <v>-1</v>
      </c>
      <c r="F89" t="s">
        <v>985</v>
      </c>
      <c r="G89" s="5" t="s">
        <v>196</v>
      </c>
      <c r="H89" t="str">
        <f>_xlfn.XLOOKUP(TKKT!$G89,BCTC!$C$6:$C$112,BCTC!$D$6:$D$112,"-")</f>
        <v>Thuế và các khoản phải nộp Nhà nước</v>
      </c>
    </row>
    <row r="90" spans="3:8" x14ac:dyDescent="0.35">
      <c r="C90" s="5" t="s">
        <v>1171</v>
      </c>
      <c r="D90" s="5" t="s">
        <v>1172</v>
      </c>
      <c r="E90" s="10">
        <v>1</v>
      </c>
      <c r="F90" t="s">
        <v>985</v>
      </c>
      <c r="G90" s="5" t="s">
        <v>1068</v>
      </c>
      <c r="H90" t="str">
        <f>_xlfn.XLOOKUP(TKKT!$G90,BCTC!$C$6:$C$112,BCTC!$D$6:$D$112,"-")</f>
        <v>Thuế và các khoản phải thu Nhà nước</v>
      </c>
    </row>
    <row r="91" spans="3:8" x14ac:dyDescent="0.35">
      <c r="C91" s="5" t="s">
        <v>1173</v>
      </c>
      <c r="D91" s="5" t="s">
        <v>1174</v>
      </c>
      <c r="E91" s="10"/>
      <c r="F91" t="s">
        <v>985</v>
      </c>
      <c r="G91" s="5"/>
      <c r="H91" t="str">
        <f>_xlfn.XLOOKUP(TKKT!$G91,BCTC!$C$6:$C$112,BCTC!$D$6:$D$112,"-")</f>
        <v>-</v>
      </c>
    </row>
    <row r="92" spans="3:8" x14ac:dyDescent="0.35">
      <c r="C92" s="5" t="s">
        <v>1175</v>
      </c>
      <c r="D92" s="5" t="s">
        <v>1176</v>
      </c>
      <c r="E92" s="10">
        <v>-1</v>
      </c>
      <c r="F92" t="s">
        <v>985</v>
      </c>
      <c r="G92" s="5" t="s">
        <v>196</v>
      </c>
      <c r="H92" t="str">
        <f>_xlfn.XLOOKUP(TKKT!$G92,BCTC!$C$6:$C$112,BCTC!$D$6:$D$112,"-")</f>
        <v>Thuế và các khoản phải nộp Nhà nước</v>
      </c>
    </row>
    <row r="93" spans="3:8" x14ac:dyDescent="0.35">
      <c r="C93" s="5" t="s">
        <v>1177</v>
      </c>
      <c r="D93" s="5" t="s">
        <v>1178</v>
      </c>
      <c r="E93" s="10">
        <v>1</v>
      </c>
      <c r="F93" t="s">
        <v>985</v>
      </c>
      <c r="G93" s="5" t="s">
        <v>1068</v>
      </c>
      <c r="H93" t="str">
        <f>_xlfn.XLOOKUP(TKKT!$G93,BCTC!$C$6:$C$112,BCTC!$D$6:$D$112,"-")</f>
        <v>Thuế và các khoản phải thu Nhà nước</v>
      </c>
    </row>
    <row r="94" spans="3:8" x14ac:dyDescent="0.35">
      <c r="C94" s="5" t="s">
        <v>1179</v>
      </c>
      <c r="D94" s="5" t="s">
        <v>1180</v>
      </c>
      <c r="E94" s="10">
        <v>-1</v>
      </c>
      <c r="F94" t="s">
        <v>985</v>
      </c>
      <c r="G94" s="5" t="s">
        <v>196</v>
      </c>
      <c r="H94" t="str">
        <f>_xlfn.XLOOKUP(TKKT!$G94,BCTC!$C$6:$C$112,BCTC!$D$6:$D$112,"-")</f>
        <v>Thuế và các khoản phải nộp Nhà nước</v>
      </c>
    </row>
    <row r="95" spans="3:8" x14ac:dyDescent="0.35">
      <c r="C95" s="5" t="s">
        <v>1181</v>
      </c>
      <c r="D95" s="5" t="s">
        <v>1182</v>
      </c>
      <c r="E95" s="10"/>
      <c r="F95" t="s">
        <v>985</v>
      </c>
      <c r="G95" s="5"/>
      <c r="H95" t="str">
        <f>_xlfn.XLOOKUP(TKKT!$G95,BCTC!$C$6:$C$112,BCTC!$D$6:$D$112,"-")</f>
        <v>-</v>
      </c>
    </row>
    <row r="96" spans="3:8" x14ac:dyDescent="0.35">
      <c r="C96" s="5" t="s">
        <v>1183</v>
      </c>
      <c r="D96" s="5" t="s">
        <v>1184</v>
      </c>
      <c r="E96" s="10">
        <v>1</v>
      </c>
      <c r="F96" t="s">
        <v>985</v>
      </c>
      <c r="G96" s="5" t="s">
        <v>1068</v>
      </c>
      <c r="H96" t="str">
        <f>_xlfn.XLOOKUP(TKKT!$G96,BCTC!$C$6:$C$112,BCTC!$D$6:$D$112,"-")</f>
        <v>Thuế và các khoản phải thu Nhà nước</v>
      </c>
    </row>
    <row r="97" spans="3:8" x14ac:dyDescent="0.35">
      <c r="C97" s="5" t="s">
        <v>1185</v>
      </c>
      <c r="D97" s="5" t="s">
        <v>1186</v>
      </c>
      <c r="E97" s="10">
        <v>-1</v>
      </c>
      <c r="F97" t="s">
        <v>985</v>
      </c>
      <c r="G97" s="5" t="s">
        <v>196</v>
      </c>
      <c r="H97" t="str">
        <f>_xlfn.XLOOKUP(TKKT!$G97,BCTC!$C$6:$C$112,BCTC!$D$6:$D$112,"-")</f>
        <v>Thuế và các khoản phải nộp Nhà nước</v>
      </c>
    </row>
    <row r="98" spans="3:8" x14ac:dyDescent="0.35">
      <c r="C98" s="5" t="s">
        <v>1187</v>
      </c>
      <c r="D98" s="5" t="s">
        <v>1188</v>
      </c>
      <c r="E98" s="10">
        <v>1</v>
      </c>
      <c r="F98" t="s">
        <v>985</v>
      </c>
      <c r="G98" s="5" t="s">
        <v>1068</v>
      </c>
      <c r="H98" t="str">
        <f>_xlfn.XLOOKUP(TKKT!$G98,BCTC!$C$6:$C$112,BCTC!$D$6:$D$112,"-")</f>
        <v>Thuế và các khoản phải thu Nhà nước</v>
      </c>
    </row>
    <row r="99" spans="3:8" x14ac:dyDescent="0.35">
      <c r="C99" s="5" t="s">
        <v>1189</v>
      </c>
      <c r="D99" s="5" t="s">
        <v>1190</v>
      </c>
      <c r="E99" s="10">
        <v>-1</v>
      </c>
      <c r="F99" t="s">
        <v>985</v>
      </c>
      <c r="G99" s="5" t="s">
        <v>196</v>
      </c>
      <c r="H99" t="str">
        <f>_xlfn.XLOOKUP(TKKT!$G99,BCTC!$C$6:$C$112,BCTC!$D$6:$D$112,"-")</f>
        <v>Thuế và các khoản phải nộp Nhà nước</v>
      </c>
    </row>
    <row r="100" spans="3:8" x14ac:dyDescent="0.35">
      <c r="C100" s="5" t="s">
        <v>1191</v>
      </c>
      <c r="D100" s="5" t="s">
        <v>1192</v>
      </c>
      <c r="E100" s="10">
        <v>1</v>
      </c>
      <c r="F100" t="s">
        <v>985</v>
      </c>
      <c r="G100" s="5" t="s">
        <v>1068</v>
      </c>
      <c r="H100" t="str">
        <f>_xlfn.XLOOKUP(TKKT!$G100,BCTC!$C$6:$C$112,BCTC!$D$6:$D$112,"-")</f>
        <v>Thuế và các khoản phải thu Nhà nước</v>
      </c>
    </row>
    <row r="101" spans="3:8" x14ac:dyDescent="0.35">
      <c r="C101" s="5" t="s">
        <v>1193</v>
      </c>
      <c r="D101" s="5" t="s">
        <v>1194</v>
      </c>
      <c r="E101" s="10">
        <v>-1</v>
      </c>
      <c r="F101" t="s">
        <v>985</v>
      </c>
      <c r="G101" s="5" t="s">
        <v>196</v>
      </c>
      <c r="H101" t="str">
        <f>_xlfn.XLOOKUP(TKKT!$G101,BCTC!$C$6:$C$112,BCTC!$D$6:$D$112,"-")</f>
        <v>Thuế và các khoản phải nộp Nhà nước</v>
      </c>
    </row>
    <row r="102" spans="3:8" x14ac:dyDescent="0.35">
      <c r="C102" s="5" t="s">
        <v>1195</v>
      </c>
      <c r="D102" s="5" t="s">
        <v>1196</v>
      </c>
      <c r="E102" s="10">
        <v>1</v>
      </c>
      <c r="F102" t="s">
        <v>985</v>
      </c>
      <c r="G102" s="5" t="s">
        <v>1068</v>
      </c>
      <c r="H102" t="str">
        <f>_xlfn.XLOOKUP(TKKT!$G102,BCTC!$C$6:$C$112,BCTC!$D$6:$D$112,"-")</f>
        <v>Thuế và các khoản phải thu Nhà nước</v>
      </c>
    </row>
    <row r="103" spans="3:8" x14ac:dyDescent="0.35">
      <c r="C103" s="5" t="s">
        <v>1197</v>
      </c>
      <c r="D103" s="5" t="s">
        <v>1198</v>
      </c>
      <c r="E103" s="10">
        <v>-1</v>
      </c>
      <c r="F103" t="s">
        <v>985</v>
      </c>
      <c r="G103" s="5" t="s">
        <v>196</v>
      </c>
      <c r="H103" t="str">
        <f>_xlfn.XLOOKUP(TKKT!$G103,BCTC!$C$6:$C$112,BCTC!$D$6:$D$112,"-")</f>
        <v>Thuế và các khoản phải nộp Nhà nước</v>
      </c>
    </row>
    <row r="104" spans="3:8" x14ac:dyDescent="0.35">
      <c r="C104" s="5" t="s">
        <v>1199</v>
      </c>
      <c r="D104" s="5" t="s">
        <v>1200</v>
      </c>
      <c r="E104" s="10">
        <v>1</v>
      </c>
      <c r="F104" t="s">
        <v>985</v>
      </c>
      <c r="G104" s="5" t="s">
        <v>1068</v>
      </c>
      <c r="H104" t="str">
        <f>_xlfn.XLOOKUP(TKKT!$G104,BCTC!$C$6:$C$112,BCTC!$D$6:$D$112,"-")</f>
        <v>Thuế và các khoản phải thu Nhà nước</v>
      </c>
    </row>
    <row r="105" spans="3:8" x14ac:dyDescent="0.35">
      <c r="C105" s="5" t="s">
        <v>1201</v>
      </c>
      <c r="D105" s="5" t="s">
        <v>1202</v>
      </c>
      <c r="E105" s="10">
        <v>-1</v>
      </c>
      <c r="F105" t="s">
        <v>985</v>
      </c>
      <c r="G105" s="5" t="s">
        <v>196</v>
      </c>
      <c r="H105" t="str">
        <f>_xlfn.XLOOKUP(TKKT!$G105,BCTC!$C$6:$C$112,BCTC!$D$6:$D$112,"-")</f>
        <v>Thuế và các khoản phải nộp Nhà nước</v>
      </c>
    </row>
    <row r="106" spans="3:8" x14ac:dyDescent="0.35">
      <c r="C106" s="5" t="s">
        <v>1203</v>
      </c>
      <c r="D106" s="5" t="s">
        <v>1204</v>
      </c>
      <c r="E106" s="10">
        <v>1</v>
      </c>
      <c r="F106" t="s">
        <v>985</v>
      </c>
      <c r="G106" s="5" t="s">
        <v>1068</v>
      </c>
      <c r="H106" t="str">
        <f>_xlfn.XLOOKUP(TKKT!$G106,BCTC!$C$6:$C$112,BCTC!$D$6:$D$112,"-")</f>
        <v>Thuế và các khoản phải thu Nhà nước</v>
      </c>
    </row>
    <row r="107" spans="3:8" x14ac:dyDescent="0.35">
      <c r="C107" s="5" t="s">
        <v>1205</v>
      </c>
      <c r="D107" s="5" t="s">
        <v>1206</v>
      </c>
      <c r="E107" s="10">
        <v>-1</v>
      </c>
      <c r="F107" t="s">
        <v>985</v>
      </c>
      <c r="G107" s="5" t="s">
        <v>196</v>
      </c>
      <c r="H107" t="str">
        <f>_xlfn.XLOOKUP(TKKT!$G107,BCTC!$C$6:$C$112,BCTC!$D$6:$D$112,"-")</f>
        <v>Thuế và các khoản phải nộp Nhà nước</v>
      </c>
    </row>
    <row r="108" spans="3:8" x14ac:dyDescent="0.35">
      <c r="C108" s="5" t="s">
        <v>1207</v>
      </c>
      <c r="D108" s="5" t="s">
        <v>1208</v>
      </c>
      <c r="E108" s="10">
        <v>1</v>
      </c>
      <c r="F108" t="s">
        <v>985</v>
      </c>
      <c r="G108" s="5" t="s">
        <v>1068</v>
      </c>
      <c r="H108" t="str">
        <f>_xlfn.XLOOKUP(TKKT!$G108,BCTC!$C$6:$C$112,BCTC!$D$6:$D$112,"-")</f>
        <v>Thuế và các khoản phải thu Nhà nước</v>
      </c>
    </row>
    <row r="109" spans="3:8" x14ac:dyDescent="0.35">
      <c r="C109" s="5" t="s">
        <v>206</v>
      </c>
      <c r="D109" s="5" t="s">
        <v>1209</v>
      </c>
      <c r="E109" s="10">
        <v>-1</v>
      </c>
      <c r="F109" t="s">
        <v>985</v>
      </c>
      <c r="G109" s="5" t="s">
        <v>20</v>
      </c>
      <c r="H109" t="str">
        <f>_xlfn.XLOOKUP(TKKT!$G109,BCTC!$C$6:$C$112,BCTC!$D$6:$D$112,"-")</f>
        <v>Phải trả người lao động</v>
      </c>
    </row>
    <row r="110" spans="3:8" x14ac:dyDescent="0.35">
      <c r="C110" s="5" t="s">
        <v>1210</v>
      </c>
      <c r="D110" s="5" t="s">
        <v>1211</v>
      </c>
      <c r="E110" s="10">
        <v>1</v>
      </c>
      <c r="F110" t="s">
        <v>985</v>
      </c>
      <c r="G110" s="5" t="s">
        <v>1031</v>
      </c>
      <c r="H110" t="str">
        <f>_xlfn.XLOOKUP(TKKT!$G110,BCTC!$C$6:$C$112,BCTC!$D$6:$D$112,"-")</f>
        <v>Các khoản phải thu khác</v>
      </c>
    </row>
    <row r="111" spans="3:8" x14ac:dyDescent="0.35">
      <c r="C111" s="5" t="s">
        <v>1212</v>
      </c>
      <c r="D111" s="5" t="s">
        <v>1213</v>
      </c>
      <c r="E111" s="10">
        <v>1</v>
      </c>
      <c r="F111" t="s">
        <v>985</v>
      </c>
      <c r="G111" s="5" t="s">
        <v>1045</v>
      </c>
      <c r="H111" t="str">
        <f>_xlfn.XLOOKUP(TKKT!$G111,BCTC!$C$6:$C$112,BCTC!$D$6:$D$112,"-")</f>
        <v>Phải thu dài hạn khác</v>
      </c>
    </row>
    <row r="112" spans="3:8" x14ac:dyDescent="0.35">
      <c r="C112" s="5" t="s">
        <v>556</v>
      </c>
      <c r="D112" s="5" t="s">
        <v>1214</v>
      </c>
      <c r="E112" s="10">
        <v>-1</v>
      </c>
      <c r="F112" t="s">
        <v>985</v>
      </c>
      <c r="G112" s="5" t="s">
        <v>321</v>
      </c>
      <c r="H112" t="str">
        <f>_xlfn.XLOOKUP(TKKT!$G112,BCTC!$C$6:$C$112,BCTC!$D$6:$D$112,"-")</f>
        <v>Chi phí phải trả ngắn hạn</v>
      </c>
    </row>
    <row r="113" spans="3:8" x14ac:dyDescent="0.35">
      <c r="C113" s="5" t="s">
        <v>1215</v>
      </c>
      <c r="D113" s="5" t="s">
        <v>1216</v>
      </c>
      <c r="E113" s="10">
        <v>-1</v>
      </c>
      <c r="F113" t="s">
        <v>985</v>
      </c>
      <c r="G113" s="5" t="s">
        <v>466</v>
      </c>
      <c r="H113" t="str">
        <f>_xlfn.XLOOKUP(TKKT!$G113,BCTC!$C$6:$C$112,BCTC!$D$6:$D$112,"-")</f>
        <v>Chi phí phải trả dài hạn</v>
      </c>
    </row>
    <row r="114" spans="3:8" x14ac:dyDescent="0.35">
      <c r="C114" s="5" t="s">
        <v>418</v>
      </c>
      <c r="D114" s="5" t="s">
        <v>1217</v>
      </c>
      <c r="E114" s="10">
        <v>-1</v>
      </c>
      <c r="F114" t="s">
        <v>985</v>
      </c>
      <c r="G114" s="5" t="s">
        <v>441</v>
      </c>
      <c r="H114" t="str">
        <f>_xlfn.XLOOKUP(TKKT!$G114,BCTC!$C$6:$C$112,BCTC!$D$6:$D$112,"-")</f>
        <v>Phải trả nội bộ ngắn hạn</v>
      </c>
    </row>
    <row r="115" spans="3:8" x14ac:dyDescent="0.35">
      <c r="C115" s="5" t="s">
        <v>1218</v>
      </c>
      <c r="D115" s="5" t="s">
        <v>1219</v>
      </c>
      <c r="E115" s="10">
        <v>-1</v>
      </c>
      <c r="F115" t="s">
        <v>985</v>
      </c>
      <c r="G115" s="5" t="s">
        <v>556</v>
      </c>
      <c r="H115" t="str">
        <f>_xlfn.XLOOKUP(TKKT!$G115,BCTC!$C$6:$C$112,BCTC!$D$6:$D$112,"-")</f>
        <v>Phải trả nội bộ dài hạn</v>
      </c>
    </row>
    <row r="116" spans="3:8" x14ac:dyDescent="0.35">
      <c r="C116" s="5" t="s">
        <v>1220</v>
      </c>
      <c r="D116" s="5" t="s">
        <v>1221</v>
      </c>
      <c r="E116" s="10">
        <v>-1</v>
      </c>
      <c r="F116" t="s">
        <v>985</v>
      </c>
      <c r="G116" s="5" t="s">
        <v>206</v>
      </c>
      <c r="H116" t="str">
        <f>_xlfn.XLOOKUP(TKKT!$G116,BCTC!$C$6:$C$112,BCTC!$D$6:$D$112,"-")</f>
        <v>Phải trả nội bộ về vốn kinh doanh</v>
      </c>
    </row>
    <row r="117" spans="3:8" x14ac:dyDescent="0.35">
      <c r="C117" s="5" t="s">
        <v>326</v>
      </c>
      <c r="D117" s="5" t="s">
        <v>1222</v>
      </c>
      <c r="E117" s="10">
        <v>-1</v>
      </c>
      <c r="F117" t="s">
        <v>985</v>
      </c>
      <c r="G117" s="5" t="s">
        <v>481</v>
      </c>
      <c r="H117" t="str">
        <f>_xlfn.XLOOKUP(TKKT!$G117,BCTC!$C$6:$C$112,BCTC!$D$6:$D$112,"-")</f>
        <v>Phải trả theo tiến độ kế hoạch HĐXD</v>
      </c>
    </row>
    <row r="118" spans="3:8" x14ac:dyDescent="0.35">
      <c r="C118" s="5" t="s">
        <v>1223</v>
      </c>
      <c r="D118" s="5" t="s">
        <v>1224</v>
      </c>
      <c r="E118" s="10">
        <v>1</v>
      </c>
      <c r="F118" t="s">
        <v>985</v>
      </c>
      <c r="G118" s="5" t="s">
        <v>1225</v>
      </c>
      <c r="H118" t="str">
        <f>_xlfn.XLOOKUP(TKKT!$G118,BCTC!$C$6:$C$112,BCTC!$D$6:$D$112,"-")</f>
        <v>Phải thu theo tiến độ kế hoạch HĐXD</v>
      </c>
    </row>
    <row r="119" spans="3:8" x14ac:dyDescent="0.35">
      <c r="C119" s="5" t="s">
        <v>1226</v>
      </c>
      <c r="D119" s="5" t="s">
        <v>1227</v>
      </c>
      <c r="E119" s="10">
        <v>-1</v>
      </c>
      <c r="F119" t="s">
        <v>985</v>
      </c>
      <c r="G119" s="5" t="s">
        <v>546</v>
      </c>
      <c r="H119" t="str">
        <f>_xlfn.XLOOKUP(TKKT!$G119,BCTC!$C$6:$C$112,BCTC!$D$6:$D$112,"-")</f>
        <v>Các khoản phải trả ngắn hạn khác</v>
      </c>
    </row>
    <row r="120" spans="3:8" x14ac:dyDescent="0.35">
      <c r="C120" s="5" t="s">
        <v>1228</v>
      </c>
      <c r="D120" s="5" t="s">
        <v>1229</v>
      </c>
      <c r="E120" s="10">
        <v>-1</v>
      </c>
      <c r="F120" t="s">
        <v>985</v>
      </c>
      <c r="G120" s="5" t="s">
        <v>546</v>
      </c>
      <c r="H120" t="str">
        <f>_xlfn.XLOOKUP(TKKT!$G120,BCTC!$C$6:$C$112,BCTC!$D$6:$D$112,"-")</f>
        <v>Các khoản phải trả ngắn hạn khác</v>
      </c>
    </row>
    <row r="121" spans="3:8" x14ac:dyDescent="0.35">
      <c r="C121" s="5" t="s">
        <v>1230</v>
      </c>
      <c r="D121" s="5" t="s">
        <v>1231</v>
      </c>
      <c r="E121" s="10">
        <v>-1</v>
      </c>
      <c r="F121" t="s">
        <v>985</v>
      </c>
      <c r="G121" s="5" t="s">
        <v>546</v>
      </c>
      <c r="H121" t="str">
        <f>_xlfn.XLOOKUP(TKKT!$G121,BCTC!$C$6:$C$112,BCTC!$D$6:$D$112,"-")</f>
        <v>Các khoản phải trả ngắn hạn khác</v>
      </c>
    </row>
    <row r="122" spans="3:8" x14ac:dyDescent="0.35">
      <c r="C122" s="5" t="s">
        <v>1232</v>
      </c>
      <c r="D122" s="5" t="s">
        <v>1233</v>
      </c>
      <c r="E122" s="10">
        <v>-1</v>
      </c>
      <c r="F122" t="s">
        <v>985</v>
      </c>
      <c r="G122" s="5" t="s">
        <v>546</v>
      </c>
      <c r="H122" t="str">
        <f>_xlfn.XLOOKUP(TKKT!$G122,BCTC!$C$6:$C$112,BCTC!$D$6:$D$112,"-")</f>
        <v>Các khoản phải trả ngắn hạn khác</v>
      </c>
    </row>
    <row r="123" spans="3:8" x14ac:dyDescent="0.35">
      <c r="C123" s="5" t="s">
        <v>1234</v>
      </c>
      <c r="D123" s="5" t="s">
        <v>1235</v>
      </c>
      <c r="E123" s="10">
        <v>-1</v>
      </c>
      <c r="F123" t="s">
        <v>985</v>
      </c>
      <c r="G123" s="5" t="s">
        <v>546</v>
      </c>
      <c r="H123" t="str">
        <f>_xlfn.XLOOKUP(TKKT!$G123,BCTC!$C$6:$C$112,BCTC!$D$6:$D$112,"-")</f>
        <v>Các khoản phải trả ngắn hạn khác</v>
      </c>
    </row>
    <row r="124" spans="3:8" x14ac:dyDescent="0.35">
      <c r="C124" s="5" t="s">
        <v>1236</v>
      </c>
      <c r="D124" s="5" t="s">
        <v>1237</v>
      </c>
      <c r="E124" s="10">
        <v>-1</v>
      </c>
      <c r="F124" t="s">
        <v>985</v>
      </c>
      <c r="G124" s="5" t="s">
        <v>546</v>
      </c>
      <c r="H124" t="str">
        <f>_xlfn.XLOOKUP(TKKT!$G124,BCTC!$C$6:$C$112,BCTC!$D$6:$D$112,"-")</f>
        <v>Các khoản phải trả ngắn hạn khác</v>
      </c>
    </row>
    <row r="125" spans="3:8" x14ac:dyDescent="0.35">
      <c r="C125" s="5" t="s">
        <v>1238</v>
      </c>
      <c r="D125" s="5" t="s">
        <v>1239</v>
      </c>
      <c r="E125" s="10">
        <v>-1</v>
      </c>
      <c r="F125" t="s">
        <v>985</v>
      </c>
      <c r="G125" s="5" t="s">
        <v>271</v>
      </c>
      <c r="H125" t="str">
        <f>_xlfn.XLOOKUP(TKKT!$G125,BCTC!$C$6:$C$112,BCTC!$D$6:$D$112,"-")</f>
        <v>Doanh thu chưa thực hiện ngắn hạn</v>
      </c>
    </row>
    <row r="126" spans="3:8" x14ac:dyDescent="0.35">
      <c r="C126" s="5" t="s">
        <v>1240</v>
      </c>
      <c r="D126" s="5" t="s">
        <v>1241</v>
      </c>
      <c r="E126" s="10">
        <v>-1</v>
      </c>
      <c r="F126" t="s">
        <v>985</v>
      </c>
      <c r="G126" s="5" t="s">
        <v>418</v>
      </c>
      <c r="H126" t="str">
        <f>_xlfn.XLOOKUP(TKKT!$G126,BCTC!$C$6:$C$112,BCTC!$D$6:$D$112,"-")</f>
        <v>Doanh thu chưa thực hiện dài hạn</v>
      </c>
    </row>
    <row r="127" spans="3:8" x14ac:dyDescent="0.35">
      <c r="C127" s="5" t="s">
        <v>1242</v>
      </c>
      <c r="D127" s="5" t="s">
        <v>1243</v>
      </c>
      <c r="E127" s="10">
        <v>-1</v>
      </c>
      <c r="F127" t="s">
        <v>985</v>
      </c>
      <c r="G127" s="5" t="s">
        <v>546</v>
      </c>
      <c r="H127" t="str">
        <f>_xlfn.XLOOKUP(TKKT!$G127,BCTC!$C$6:$C$112,BCTC!$D$6:$D$112,"-")</f>
        <v>Các khoản phải trả ngắn hạn khác</v>
      </c>
    </row>
    <row r="128" spans="3:8" x14ac:dyDescent="0.35">
      <c r="C128" s="5" t="s">
        <v>1244</v>
      </c>
      <c r="D128" s="5" t="s">
        <v>1245</v>
      </c>
      <c r="E128" s="10">
        <v>1</v>
      </c>
      <c r="F128" t="s">
        <v>985</v>
      </c>
      <c r="G128" s="5" t="s">
        <v>1045</v>
      </c>
      <c r="H128" t="str">
        <f>_xlfn.XLOOKUP(TKKT!$G128,BCTC!$C$6:$C$112,BCTC!$D$6:$D$112,"-")</f>
        <v>Phải thu dài hạn khác</v>
      </c>
    </row>
    <row r="129" spans="3:8" x14ac:dyDescent="0.35">
      <c r="C129" s="5" t="s">
        <v>1246</v>
      </c>
      <c r="D129" s="5" t="s">
        <v>1247</v>
      </c>
      <c r="E129" s="10">
        <v>1</v>
      </c>
      <c r="F129" t="s">
        <v>985</v>
      </c>
      <c r="G129" s="5" t="s">
        <v>1031</v>
      </c>
      <c r="H129" t="str">
        <f>_xlfn.XLOOKUP(TKKT!$G129,BCTC!$C$6:$C$112,BCTC!$D$6:$D$112,"-")</f>
        <v>Các khoản phải thu khác</v>
      </c>
    </row>
    <row r="130" spans="3:8" x14ac:dyDescent="0.35">
      <c r="C130" s="5" t="s">
        <v>1248</v>
      </c>
      <c r="D130" s="5" t="s">
        <v>1249</v>
      </c>
      <c r="E130" s="10">
        <v>-1</v>
      </c>
      <c r="F130" t="s">
        <v>985</v>
      </c>
      <c r="G130" s="5" t="s">
        <v>326</v>
      </c>
      <c r="H130" t="str">
        <f>_xlfn.XLOOKUP(TKKT!$G130,BCTC!$C$6:$C$112,BCTC!$D$6:$D$112,"-")</f>
        <v>Phải trả dài hạn khác</v>
      </c>
    </row>
    <row r="131" spans="3:8" x14ac:dyDescent="0.35">
      <c r="C131" s="5" t="s">
        <v>1250</v>
      </c>
      <c r="D131" s="5" t="s">
        <v>1251</v>
      </c>
      <c r="E131" s="10">
        <v>-1</v>
      </c>
      <c r="F131" t="s">
        <v>985</v>
      </c>
      <c r="G131" s="5" t="s">
        <v>21</v>
      </c>
      <c r="H131" t="str">
        <f>_xlfn.XLOOKUP(TKKT!$G131,BCTC!$C$6:$C$112,BCTC!$D$6:$D$112,"-")</f>
        <v>Vay và nợ thuê tài chính ngắn hạn</v>
      </c>
    </row>
    <row r="132" spans="3:8" x14ac:dyDescent="0.35">
      <c r="C132" s="5" t="s">
        <v>1252</v>
      </c>
      <c r="D132" s="5" t="s">
        <v>1253</v>
      </c>
      <c r="E132" s="10">
        <v>-1</v>
      </c>
      <c r="F132" t="s">
        <v>985</v>
      </c>
      <c r="G132" s="5" t="s">
        <v>171</v>
      </c>
      <c r="H132" t="str">
        <f>_xlfn.XLOOKUP(TKKT!$G132,BCTC!$C$6:$C$112,BCTC!$D$6:$D$112,"-")</f>
        <v>Vay và nợ thuê tài chính dài hạn</v>
      </c>
    </row>
    <row r="133" spans="3:8" x14ac:dyDescent="0.35">
      <c r="C133" s="5" t="s">
        <v>1254</v>
      </c>
      <c r="D133" s="5" t="s">
        <v>1255</v>
      </c>
      <c r="E133" s="10">
        <v>-1</v>
      </c>
      <c r="F133" t="s">
        <v>985</v>
      </c>
      <c r="G133" s="5" t="s">
        <v>21</v>
      </c>
      <c r="H133" t="str">
        <f>_xlfn.XLOOKUP(TKKT!$G133,BCTC!$C$6:$C$112,BCTC!$D$6:$D$112,"-")</f>
        <v>Vay và nợ thuê tài chính ngắn hạn</v>
      </c>
    </row>
    <row r="134" spans="3:8" x14ac:dyDescent="0.35">
      <c r="C134" s="5" t="s">
        <v>1256</v>
      </c>
      <c r="D134" s="5" t="s">
        <v>1257</v>
      </c>
      <c r="E134" s="10">
        <v>-1</v>
      </c>
      <c r="F134" t="s">
        <v>985</v>
      </c>
      <c r="G134" s="5" t="s">
        <v>171</v>
      </c>
      <c r="H134" t="str">
        <f>_xlfn.XLOOKUP(TKKT!$G134,BCTC!$C$6:$C$112,BCTC!$D$6:$D$112,"-")</f>
        <v>Vay và nợ thuê tài chính dài hạn</v>
      </c>
    </row>
    <row r="135" spans="3:8" x14ac:dyDescent="0.35">
      <c r="C135" s="5" t="s">
        <v>1258</v>
      </c>
      <c r="D135" s="5" t="s">
        <v>1259</v>
      </c>
      <c r="E135" s="10">
        <v>-1</v>
      </c>
      <c r="F135" t="s">
        <v>985</v>
      </c>
      <c r="G135" s="5" t="s">
        <v>21</v>
      </c>
      <c r="H135" t="str">
        <f>_xlfn.XLOOKUP(TKKT!$G135,BCTC!$C$6:$C$112,BCTC!$D$6:$D$112,"-")</f>
        <v>Vay và nợ thuê tài chính ngắn hạn</v>
      </c>
    </row>
    <row r="136" spans="3:8" x14ac:dyDescent="0.35">
      <c r="C136" s="5" t="s">
        <v>1260</v>
      </c>
      <c r="D136" s="5" t="s">
        <v>1261</v>
      </c>
      <c r="E136" s="10">
        <v>-1</v>
      </c>
      <c r="F136" t="s">
        <v>985</v>
      </c>
      <c r="G136" s="5" t="s">
        <v>171</v>
      </c>
      <c r="H136" t="str">
        <f>_xlfn.XLOOKUP(TKKT!$G136,BCTC!$C$6:$C$112,BCTC!$D$6:$D$112,"-")</f>
        <v>Vay và nợ thuê tài chính dài hạn</v>
      </c>
    </row>
    <row r="137" spans="3:8" x14ac:dyDescent="0.35">
      <c r="C137" s="5" t="s">
        <v>1262</v>
      </c>
      <c r="D137" s="5" t="s">
        <v>1263</v>
      </c>
      <c r="E137" s="10">
        <v>-1</v>
      </c>
      <c r="F137" t="s">
        <v>985</v>
      </c>
      <c r="G137" s="5" t="s">
        <v>251</v>
      </c>
      <c r="H137" t="str">
        <f>_xlfn.XLOOKUP(TKKT!$G137,BCTC!$C$6:$C$112,BCTC!$D$6:$D$112,"-")</f>
        <v>Trái phiếu chuyển đổi</v>
      </c>
    </row>
    <row r="138" spans="3:8" x14ac:dyDescent="0.35">
      <c r="C138" s="5" t="s">
        <v>476</v>
      </c>
      <c r="D138" s="5" t="s">
        <v>1264</v>
      </c>
      <c r="E138" s="10">
        <v>-1</v>
      </c>
      <c r="F138" t="s">
        <v>985</v>
      </c>
      <c r="G138" s="5" t="s">
        <v>546</v>
      </c>
      <c r="H138" t="str">
        <f>_xlfn.XLOOKUP(TKKT!$G138,BCTC!$C$6:$C$112,BCTC!$D$6:$D$112,"-")</f>
        <v>Các khoản phải trả ngắn hạn khác</v>
      </c>
    </row>
    <row r="139" spans="3:8" x14ac:dyDescent="0.35">
      <c r="C139" s="5" t="s">
        <v>1265</v>
      </c>
      <c r="D139" s="5" t="s">
        <v>1266</v>
      </c>
      <c r="E139" s="10">
        <v>-1</v>
      </c>
      <c r="F139" t="s">
        <v>985</v>
      </c>
      <c r="G139" s="5" t="s">
        <v>326</v>
      </c>
      <c r="H139" t="str">
        <f>_xlfn.XLOOKUP(TKKT!$G139,BCTC!$C$6:$C$112,BCTC!$D$6:$D$112,"-")</f>
        <v>Phải trả dài hạn khác</v>
      </c>
    </row>
    <row r="140" spans="3:8" x14ac:dyDescent="0.35">
      <c r="C140" s="5" t="s">
        <v>166</v>
      </c>
      <c r="D140" s="5" t="s">
        <v>1267</v>
      </c>
      <c r="E140" s="10">
        <v>-1</v>
      </c>
      <c r="F140" t="s">
        <v>985</v>
      </c>
      <c r="G140" s="5" t="s">
        <v>246</v>
      </c>
      <c r="H140" t="str">
        <f>_xlfn.XLOOKUP(TKKT!$G140,BCTC!$C$6:$C$112,BCTC!$D$6:$D$112,"-")</f>
        <v>Thuế thu nhập hoãn lại phải trả</v>
      </c>
    </row>
    <row r="141" spans="3:8" x14ac:dyDescent="0.35">
      <c r="C141" s="5" t="s">
        <v>363</v>
      </c>
      <c r="D141" s="5" t="s">
        <v>1268</v>
      </c>
      <c r="E141" s="10">
        <v>-1</v>
      </c>
      <c r="F141" t="s">
        <v>985</v>
      </c>
      <c r="G141" s="5" t="s">
        <v>373</v>
      </c>
      <c r="H141" t="str">
        <f>_xlfn.XLOOKUP(TKKT!$G141,BCTC!$C$6:$C$112,BCTC!$D$6:$D$112,"-")</f>
        <v>Dự phòng phải trả ngắn hạn</v>
      </c>
    </row>
    <row r="142" spans="3:8" x14ac:dyDescent="0.35">
      <c r="C142" s="5" t="s">
        <v>1269</v>
      </c>
      <c r="D142" s="5" t="s">
        <v>1270</v>
      </c>
      <c r="E142" s="10">
        <v>-1</v>
      </c>
      <c r="F142" t="s">
        <v>985</v>
      </c>
      <c r="G142" s="5" t="s">
        <v>221</v>
      </c>
      <c r="H142" t="str">
        <f>_xlfn.XLOOKUP(TKKT!$G142,BCTC!$C$6:$C$112,BCTC!$D$6:$D$112,"-")</f>
        <v>Dự phòng phải trả dài hạn</v>
      </c>
    </row>
    <row r="143" spans="3:8" x14ac:dyDescent="0.35">
      <c r="C143" s="5" t="s">
        <v>146</v>
      </c>
      <c r="D143" s="5" t="s">
        <v>1271</v>
      </c>
      <c r="E143" s="10">
        <v>-1</v>
      </c>
      <c r="F143" t="s">
        <v>985</v>
      </c>
      <c r="G143" s="5" t="s">
        <v>231</v>
      </c>
      <c r="H143" t="str">
        <f>_xlfn.XLOOKUP(TKKT!$G143,BCTC!$C$6:$C$112,BCTC!$D$6:$D$112,"-")</f>
        <v>Quỹ khen thưởng, phúc lợi</v>
      </c>
    </row>
    <row r="144" spans="3:8" x14ac:dyDescent="0.35">
      <c r="C144" s="5" t="s">
        <v>436</v>
      </c>
      <c r="D144" s="5" t="s">
        <v>1272</v>
      </c>
      <c r="E144" s="10">
        <v>-1</v>
      </c>
      <c r="F144" t="s">
        <v>985</v>
      </c>
      <c r="G144" s="5" t="s">
        <v>408</v>
      </c>
      <c r="H144" t="str">
        <f>_xlfn.XLOOKUP(TKKT!$G144,BCTC!$C$6:$C$112,BCTC!$D$6:$D$112,"-")</f>
        <v>Quỹ phát triển khoa học và công nghệ</v>
      </c>
    </row>
    <row r="145" spans="3:8" x14ac:dyDescent="0.35">
      <c r="C145" s="5" t="s">
        <v>26</v>
      </c>
      <c r="D145" s="5" t="s">
        <v>1273</v>
      </c>
      <c r="E145" s="10">
        <v>-1</v>
      </c>
      <c r="F145" t="s">
        <v>985</v>
      </c>
      <c r="G145" s="5" t="s">
        <v>333</v>
      </c>
      <c r="H145" t="str">
        <f>_xlfn.XLOOKUP(TKKT!$G145,BCTC!$C$6:$C$112,BCTC!$D$6:$D$112,"-")</f>
        <v>Quỹ bình ổn giá</v>
      </c>
    </row>
    <row r="146" spans="3:8" x14ac:dyDescent="0.35">
      <c r="C146" s="5" t="s">
        <v>1274</v>
      </c>
      <c r="D146" s="5" t="s">
        <v>1275</v>
      </c>
      <c r="E146" s="10">
        <v>-1</v>
      </c>
      <c r="F146" t="s">
        <v>985</v>
      </c>
      <c r="G146" s="5" t="s">
        <v>1276</v>
      </c>
      <c r="H146" t="str">
        <f>_xlfn.XLOOKUP(TKKT!$G146,BCTC!$C$6:$C$112,BCTC!$D$6:$D$112,"-")</f>
        <v>Cổ phiếu phổ thông có quyền biểu quyết</v>
      </c>
    </row>
    <row r="147" spans="3:8" x14ac:dyDescent="0.35">
      <c r="C147" s="5" t="s">
        <v>1277</v>
      </c>
      <c r="D147" s="5" t="s">
        <v>1278</v>
      </c>
      <c r="E147" s="10">
        <v>-1</v>
      </c>
      <c r="F147" t="s">
        <v>985</v>
      </c>
      <c r="G147" s="5" t="s">
        <v>1279</v>
      </c>
      <c r="H147" t="str">
        <f>_xlfn.XLOOKUP(TKKT!$G147,BCTC!$C$6:$C$112,BCTC!$D$6:$D$112,"-")</f>
        <v>Cổ phiếu ưu đãi</v>
      </c>
    </row>
    <row r="148" spans="3:8" x14ac:dyDescent="0.35">
      <c r="C148" s="5" t="s">
        <v>1280</v>
      </c>
      <c r="D148" s="5" t="s">
        <v>1281</v>
      </c>
      <c r="E148" s="10">
        <v>-1</v>
      </c>
      <c r="F148" t="s">
        <v>985</v>
      </c>
      <c r="G148" s="5" t="s">
        <v>1282</v>
      </c>
      <c r="H148" t="str">
        <f>_xlfn.XLOOKUP(TKKT!$G148,BCTC!$C$6:$C$112,BCTC!$D$6:$D$112,"-")</f>
        <v>Cổ phiếu ưu đãi</v>
      </c>
    </row>
    <row r="149" spans="3:8" x14ac:dyDescent="0.35">
      <c r="C149" s="5" t="s">
        <v>1283</v>
      </c>
      <c r="D149" s="5" t="s">
        <v>1284</v>
      </c>
      <c r="E149" s="10">
        <v>-1</v>
      </c>
      <c r="F149" t="s">
        <v>985</v>
      </c>
      <c r="G149" s="5" t="s">
        <v>594</v>
      </c>
      <c r="H149" t="str">
        <f>_xlfn.XLOOKUP(TKKT!$G149,BCTC!$C$6:$C$112,BCTC!$D$6:$D$112,"-")</f>
        <v>Thặng dư vốn cổ phần</v>
      </c>
    </row>
    <row r="150" spans="3:8" x14ac:dyDescent="0.35">
      <c r="C150" s="5" t="s">
        <v>1285</v>
      </c>
      <c r="D150" s="5" t="s">
        <v>1286</v>
      </c>
      <c r="E150" s="10">
        <v>-1</v>
      </c>
      <c r="F150" t="s">
        <v>985</v>
      </c>
      <c r="G150" s="5" t="s">
        <v>599</v>
      </c>
      <c r="H150" t="str">
        <f>_xlfn.XLOOKUP(TKKT!$G150,BCTC!$C$6:$C$112,BCTC!$D$6:$D$112,"-")</f>
        <v>Quyền chọn chuyển đổi trái phiếu</v>
      </c>
    </row>
    <row r="151" spans="3:8" x14ac:dyDescent="0.35">
      <c r="C151" s="5" t="s">
        <v>1287</v>
      </c>
      <c r="D151" s="5" t="s">
        <v>1288</v>
      </c>
      <c r="E151" s="10">
        <v>-1</v>
      </c>
      <c r="F151" t="s">
        <v>985</v>
      </c>
      <c r="G151" s="5" t="s">
        <v>338</v>
      </c>
      <c r="H151" t="str">
        <f>_xlfn.XLOOKUP(TKKT!$G151,BCTC!$C$6:$C$112,BCTC!$D$6:$D$112,"-")</f>
        <v>Vốn khác của chủ sở hữu</v>
      </c>
    </row>
    <row r="152" spans="3:8" x14ac:dyDescent="0.35">
      <c r="C152" s="5" t="s">
        <v>594</v>
      </c>
      <c r="D152" s="5" t="s">
        <v>1289</v>
      </c>
      <c r="E152" s="10">
        <v>-1</v>
      </c>
      <c r="F152" t="s">
        <v>985</v>
      </c>
      <c r="G152" s="5" t="s">
        <v>306</v>
      </c>
      <c r="H152" t="str">
        <f>_xlfn.XLOOKUP(TKKT!$G152,BCTC!$C$6:$C$112,BCTC!$D$6:$D$112,"-")</f>
        <v>Chênh lệch đánh giá lại tài sản</v>
      </c>
    </row>
    <row r="153" spans="3:8" x14ac:dyDescent="0.35">
      <c r="C153" s="5" t="s">
        <v>599</v>
      </c>
      <c r="D153" s="5" t="s">
        <v>1290</v>
      </c>
      <c r="E153" s="10">
        <v>-1</v>
      </c>
      <c r="F153" t="s">
        <v>985</v>
      </c>
      <c r="G153" s="5" t="s">
        <v>496</v>
      </c>
      <c r="H153" t="str">
        <f>_xlfn.XLOOKUP(TKKT!$G153,BCTC!$C$6:$C$112,BCTC!$D$6:$D$112,"-")</f>
        <v>Chênh lệch tỷ giá hối đoái</v>
      </c>
    </row>
    <row r="154" spans="3:8" x14ac:dyDescent="0.35">
      <c r="C154" s="5" t="s">
        <v>338</v>
      </c>
      <c r="D154" s="5" t="s">
        <v>1291</v>
      </c>
      <c r="E154" s="10">
        <v>-1</v>
      </c>
      <c r="F154" t="s">
        <v>985</v>
      </c>
      <c r="G154" s="5" t="s">
        <v>528</v>
      </c>
      <c r="H154" t="str">
        <f>_xlfn.XLOOKUP(TKKT!$G154,BCTC!$C$6:$C$112,BCTC!$D$6:$D$112,"-")</f>
        <v>Quỹ đầu tư phát triển</v>
      </c>
    </row>
    <row r="155" spans="3:8" x14ac:dyDescent="0.35">
      <c r="C155" s="5" t="s">
        <v>496</v>
      </c>
      <c r="D155" s="5" t="s">
        <v>1292</v>
      </c>
      <c r="E155" s="10">
        <v>-1</v>
      </c>
      <c r="F155" t="s">
        <v>985</v>
      </c>
      <c r="G155" s="5" t="s">
        <v>311</v>
      </c>
      <c r="H155" t="str">
        <f>_xlfn.XLOOKUP(TKKT!$G155,BCTC!$C$6:$C$112,BCTC!$D$6:$D$112,"-")</f>
        <v>Quỹ hỗ trợ sắp xếp doanh nghiệp</v>
      </c>
    </row>
    <row r="156" spans="3:8" x14ac:dyDescent="0.35">
      <c r="C156" s="5" t="s">
        <v>528</v>
      </c>
      <c r="D156" s="5" t="s">
        <v>1293</v>
      </c>
      <c r="E156" s="10">
        <v>-1</v>
      </c>
      <c r="F156" t="s">
        <v>985</v>
      </c>
      <c r="G156" s="5" t="s">
        <v>316</v>
      </c>
      <c r="H156" t="str">
        <f>_xlfn.XLOOKUP(TKKT!$G156,BCTC!$C$6:$C$112,BCTC!$D$6:$D$112,"-")</f>
        <v>Quỹ khác thuộc vốn chủ sở hữu</v>
      </c>
    </row>
    <row r="157" spans="3:8" x14ac:dyDescent="0.35">
      <c r="C157" s="5" t="s">
        <v>311</v>
      </c>
      <c r="D157" s="5" t="s">
        <v>1294</v>
      </c>
      <c r="E157" s="10">
        <v>-1</v>
      </c>
      <c r="F157" t="s">
        <v>985</v>
      </c>
      <c r="G157" s="5" t="s">
        <v>343</v>
      </c>
      <c r="H157" t="str">
        <f>_xlfn.XLOOKUP(TKKT!$G157,BCTC!$C$6:$C$112,BCTC!$D$6:$D$112,"-")</f>
        <v>Cổ phiếu quỹ (*)</v>
      </c>
    </row>
    <row r="158" spans="3:8" x14ac:dyDescent="0.35">
      <c r="C158" s="5" t="s">
        <v>1295</v>
      </c>
      <c r="D158" s="5" t="s">
        <v>1296</v>
      </c>
      <c r="E158" s="10">
        <v>-1</v>
      </c>
      <c r="F158" t="s">
        <v>985</v>
      </c>
      <c r="G158" s="5" t="s">
        <v>1297</v>
      </c>
      <c r="H158" t="str">
        <f>_xlfn.XLOOKUP(TKKT!$G158,BCTC!$C$6:$C$112,BCTC!$D$6:$D$112,"-")</f>
        <v>LNST chưa phân phối lũy kế đến cuối kỳ trước</v>
      </c>
    </row>
    <row r="159" spans="3:8" x14ac:dyDescent="0.35">
      <c r="C159" s="5" t="s">
        <v>1298</v>
      </c>
      <c r="D159" s="5" t="s">
        <v>1299</v>
      </c>
      <c r="E159" s="10">
        <v>-1</v>
      </c>
      <c r="F159" t="s">
        <v>985</v>
      </c>
      <c r="G159" s="5" t="s">
        <v>1300</v>
      </c>
      <c r="H159" t="str">
        <f>_xlfn.XLOOKUP(TKKT!$G159,BCTC!$C$6:$C$112,BCTC!$D$6:$D$112,"-")</f>
        <v>LNST chưa phân phối kỳ này</v>
      </c>
    </row>
    <row r="160" spans="3:8" x14ac:dyDescent="0.35">
      <c r="C160" s="5" t="s">
        <v>628</v>
      </c>
      <c r="D160" s="5" t="s">
        <v>1301</v>
      </c>
      <c r="E160" s="10">
        <v>-1</v>
      </c>
      <c r="F160" t="s">
        <v>985</v>
      </c>
      <c r="G160" s="5" t="s">
        <v>628</v>
      </c>
      <c r="H160" t="str">
        <f>_xlfn.XLOOKUP(TKKT!$G160,BCTC!$C$6:$C$112,BCTC!$D$6:$D$112,"-")</f>
        <v>Lợi ích của cổ đông không kiểm soát</v>
      </c>
    </row>
    <row r="161" spans="3:8" x14ac:dyDescent="0.35">
      <c r="C161" s="5" t="s">
        <v>661</v>
      </c>
      <c r="D161" s="5" t="s">
        <v>1302</v>
      </c>
      <c r="E161" s="10">
        <v>-1</v>
      </c>
      <c r="F161" t="s">
        <v>985</v>
      </c>
      <c r="G161" s="5" t="s">
        <v>607</v>
      </c>
      <c r="H161" t="str">
        <f>_xlfn.XLOOKUP(TKKT!$G161,BCTC!$C$6:$C$112,BCTC!$D$6:$D$112,"-")</f>
        <v>Nguồn vốn đầu tư XDCB</v>
      </c>
    </row>
    <row r="162" spans="3:8" x14ac:dyDescent="0.35">
      <c r="C162" s="5" t="s">
        <v>705</v>
      </c>
      <c r="D162" s="5" t="s">
        <v>1303</v>
      </c>
      <c r="E162" s="10">
        <v>-1</v>
      </c>
      <c r="F162" t="s">
        <v>985</v>
      </c>
      <c r="G162" s="5" t="s">
        <v>633</v>
      </c>
      <c r="H162" t="str">
        <f>_xlfn.XLOOKUP(TKKT!$G162,BCTC!$C$6:$C$112,BCTC!$D$6:$D$112,"-")</f>
        <v>Nguồn kinh phí</v>
      </c>
    </row>
    <row r="163" spans="3:8" x14ac:dyDescent="0.35">
      <c r="C163" s="5" t="s">
        <v>716</v>
      </c>
      <c r="D163" s="5" t="s">
        <v>1304</v>
      </c>
      <c r="E163" s="10">
        <v>-1</v>
      </c>
      <c r="F163" t="s">
        <v>985</v>
      </c>
      <c r="G163" s="5" t="s">
        <v>636</v>
      </c>
      <c r="H163" t="str">
        <f>_xlfn.XLOOKUP(TKKT!$G163,BCTC!$C$6:$C$112,BCTC!$D$6:$D$112,"-")</f>
        <v>Nguồn kinh phí đã hình thành TSCĐ</v>
      </c>
    </row>
    <row r="164" spans="3:8" x14ac:dyDescent="0.35">
      <c r="C164" s="5" t="s">
        <v>1305</v>
      </c>
      <c r="D164" s="5" t="s">
        <v>1306</v>
      </c>
      <c r="E164" s="10">
        <v>1</v>
      </c>
      <c r="F164" t="s">
        <v>985</v>
      </c>
      <c r="G164" s="5" t="s">
        <v>1078</v>
      </c>
      <c r="H164" t="str">
        <f>_xlfn.XLOOKUP(TKKT!$G164,BCTC!$C$6:$C$112,BCTC!$D$6:$D$112,"-")</f>
        <v>Tài sản ngắn hạn khác</v>
      </c>
    </row>
    <row r="165" spans="3:8" x14ac:dyDescent="0.35">
      <c r="C165" s="5" t="s">
        <v>1307</v>
      </c>
      <c r="D165" s="5" t="s">
        <v>1308</v>
      </c>
      <c r="E165" s="10">
        <v>1</v>
      </c>
      <c r="F165" t="s">
        <v>985</v>
      </c>
      <c r="G165" s="5" t="s">
        <v>1056</v>
      </c>
      <c r="H165" t="str">
        <f>_xlfn.XLOOKUP(TKKT!$G165,BCTC!$C$6:$C$112,BCTC!$D$6:$D$112,"-")</f>
        <v>Tài sản dài hạn khác</v>
      </c>
    </row>
    <row r="166" spans="3:8" x14ac:dyDescent="0.35">
      <c r="C166" s="5" t="s">
        <v>1309</v>
      </c>
      <c r="D166" s="5"/>
      <c r="E166" s="10"/>
      <c r="G166" s="5"/>
      <c r="H166" t="str">
        <f>_xlfn.XLOOKUP(TKKT!$G166,BCTC!$C$6:$C$112,BCTC!$D$6:$D$112,"-")</f>
        <v>-</v>
      </c>
    </row>
    <row r="167" spans="3:8" x14ac:dyDescent="0.35">
      <c r="C167" s="5" t="s">
        <v>1310</v>
      </c>
      <c r="D167" s="5" t="s">
        <v>1311</v>
      </c>
      <c r="E167" s="10">
        <v>-1</v>
      </c>
      <c r="F167" t="s">
        <v>1312</v>
      </c>
      <c r="G167" s="5" t="s">
        <v>1313</v>
      </c>
      <c r="H167" t="str">
        <f>_xlfn.XLOOKUP(TKKT!$G167,BCTC!$C$6:$C$112,BCTC!$D$6:$D$112,"-")</f>
        <v>Doanh thu bán hàng &amp; cung cấp dịch vụ</v>
      </c>
    </row>
    <row r="168" spans="3:8" x14ac:dyDescent="0.35">
      <c r="C168" s="5" t="s">
        <v>1314</v>
      </c>
      <c r="D168" s="5" t="s">
        <v>1315</v>
      </c>
      <c r="E168" s="10"/>
      <c r="G168" s="5" t="s">
        <v>1313</v>
      </c>
      <c r="H168" t="str">
        <f>_xlfn.XLOOKUP(TKKT!$G168,BCTC!$C$6:$C$112,BCTC!$D$6:$D$112,"-")</f>
        <v>Doanh thu bán hàng &amp; cung cấp dịch vụ</v>
      </c>
    </row>
    <row r="169" spans="3:8" x14ac:dyDescent="0.35">
      <c r="C169" s="5" t="s">
        <v>1316</v>
      </c>
      <c r="D169" s="5" t="s">
        <v>1317</v>
      </c>
      <c r="E169" s="10">
        <v>-1</v>
      </c>
      <c r="F169" t="s">
        <v>1312</v>
      </c>
      <c r="G169" s="5" t="s">
        <v>1318</v>
      </c>
      <c r="H169" t="str">
        <f>_xlfn.XLOOKUP(TKKT!$G169,BCTC!$C$6:$C$112,BCTC!$D$6:$D$112,"-")</f>
        <v>Doanh thu hoạt động tài chính</v>
      </c>
    </row>
    <row r="170" spans="3:8" x14ac:dyDescent="0.35">
      <c r="C170" s="5" t="s">
        <v>1319</v>
      </c>
      <c r="D170" s="5" t="s">
        <v>1320</v>
      </c>
      <c r="E170" s="10">
        <v>1</v>
      </c>
      <c r="F170" t="s">
        <v>1312</v>
      </c>
      <c r="G170" s="5" t="s">
        <v>1321</v>
      </c>
      <c r="H170" t="str">
        <f>_xlfn.XLOOKUP(TKKT!$G170,BCTC!$C$6:$C$112,BCTC!$D$6:$D$112,"-")</f>
        <v>Các khoản giảm trừ</v>
      </c>
    </row>
    <row r="171" spans="3:8" x14ac:dyDescent="0.35">
      <c r="C171" s="5" t="s">
        <v>1322</v>
      </c>
      <c r="D171" s="5" t="s">
        <v>1323</v>
      </c>
      <c r="E171" s="10">
        <v>1</v>
      </c>
      <c r="F171" t="s">
        <v>1312</v>
      </c>
      <c r="G171" s="5" t="s">
        <v>1321</v>
      </c>
      <c r="H171" t="str">
        <f>_xlfn.XLOOKUP(TKKT!$G171,BCTC!$C$6:$C$112,BCTC!$D$6:$D$112,"-")</f>
        <v>Các khoản giảm trừ</v>
      </c>
    </row>
    <row r="172" spans="3:8" x14ac:dyDescent="0.35">
      <c r="C172" s="5" t="s">
        <v>1324</v>
      </c>
      <c r="D172" s="5" t="s">
        <v>1325</v>
      </c>
      <c r="E172" s="10">
        <v>1</v>
      </c>
      <c r="F172" t="s">
        <v>1312</v>
      </c>
      <c r="G172" s="5" t="s">
        <v>1321</v>
      </c>
      <c r="H172" t="str">
        <f>_xlfn.XLOOKUP(TKKT!$G172,BCTC!$C$6:$C$112,BCTC!$D$6:$D$112,"-")</f>
        <v>Các khoản giảm trừ</v>
      </c>
    </row>
    <row r="173" spans="3:8" x14ac:dyDescent="0.35">
      <c r="C173" s="5" t="s">
        <v>1326</v>
      </c>
      <c r="D173" s="5" t="s">
        <v>1327</v>
      </c>
      <c r="E173" s="10"/>
      <c r="G173" s="5"/>
      <c r="H173" t="str">
        <f>_xlfn.XLOOKUP(TKKT!$G173,BCTC!$C$6:$C$112,BCTC!$D$6:$D$112,"-")</f>
        <v>-</v>
      </c>
    </row>
    <row r="174" spans="3:8" x14ac:dyDescent="0.35">
      <c r="C174" s="5" t="s">
        <v>1328</v>
      </c>
      <c r="D174" s="5" t="s">
        <v>1329</v>
      </c>
      <c r="E174" s="10"/>
      <c r="G174" s="5"/>
      <c r="H174" t="str">
        <f>_xlfn.XLOOKUP(TKKT!$G174,BCTC!$C$6:$C$112,BCTC!$D$6:$D$112,"-")</f>
        <v>-</v>
      </c>
    </row>
    <row r="175" spans="3:8" x14ac:dyDescent="0.35">
      <c r="C175" s="5" t="s">
        <v>1330</v>
      </c>
      <c r="D175" s="5" t="s">
        <v>1331</v>
      </c>
      <c r="E175" s="10"/>
      <c r="G175" s="5"/>
      <c r="H175" t="str">
        <f>_xlfn.XLOOKUP(TKKT!$G175,BCTC!$C$6:$C$112,BCTC!$D$6:$D$112,"-")</f>
        <v>-</v>
      </c>
    </row>
    <row r="176" spans="3:8" x14ac:dyDescent="0.35">
      <c r="C176" s="5" t="s">
        <v>1332</v>
      </c>
      <c r="D176" s="5" t="s">
        <v>1333</v>
      </c>
      <c r="E176" s="10">
        <v>1</v>
      </c>
      <c r="F176" t="s">
        <v>1312</v>
      </c>
      <c r="G176" s="5" t="s">
        <v>1334</v>
      </c>
      <c r="H176" t="str">
        <f>_xlfn.XLOOKUP(TKKT!$G176,BCTC!$C$6:$C$112,BCTC!$D$6:$D$112,"-")</f>
        <v>Giá vốn hàng bán</v>
      </c>
    </row>
    <row r="177" spans="3:8" x14ac:dyDescent="0.35">
      <c r="C177" s="5" t="s">
        <v>1335</v>
      </c>
      <c r="D177" s="5" t="s">
        <v>1336</v>
      </c>
      <c r="E177" s="10">
        <v>1</v>
      </c>
      <c r="F177" t="s">
        <v>1312</v>
      </c>
      <c r="G177" s="5" t="s">
        <v>1337</v>
      </c>
      <c r="H177" t="str">
        <f>_xlfn.XLOOKUP(TKKT!$G177,BCTC!$C$6:$C$112,BCTC!$D$6:$D$112,"-")</f>
        <v>Chi phí tài chính</v>
      </c>
    </row>
    <row r="178" spans="3:8" x14ac:dyDescent="0.35">
      <c r="C178" s="5" t="s">
        <v>1338</v>
      </c>
      <c r="D178" s="5" t="s">
        <v>1339</v>
      </c>
      <c r="E178" s="10">
        <v>1</v>
      </c>
      <c r="F178" t="s">
        <v>1312</v>
      </c>
      <c r="G178" s="5" t="s">
        <v>1340</v>
      </c>
      <c r="H178" t="str">
        <f>_xlfn.XLOOKUP(TKKT!$G178,BCTC!$C$6:$C$112,BCTC!$D$6:$D$112,"-")</f>
        <v>- Trong đó: chi phí lãi vay</v>
      </c>
    </row>
    <row r="179" spans="3:8" x14ac:dyDescent="0.35">
      <c r="C179" s="5" t="s">
        <v>1341</v>
      </c>
      <c r="D179" s="5" t="s">
        <v>1342</v>
      </c>
      <c r="E179" s="10">
        <v>1</v>
      </c>
      <c r="F179" t="s">
        <v>1312</v>
      </c>
      <c r="G179" s="5" t="s">
        <v>1343</v>
      </c>
      <c r="H179" t="str">
        <f>_xlfn.XLOOKUP(TKKT!$G179,BCTC!$C$6:$C$112,BCTC!$D$6:$D$112,"-")</f>
        <v>Chi phí bán hàng</v>
      </c>
    </row>
    <row r="180" spans="3:8" x14ac:dyDescent="0.35">
      <c r="C180" s="5" t="s">
        <v>1344</v>
      </c>
      <c r="D180" s="5" t="s">
        <v>1345</v>
      </c>
      <c r="E180" s="10">
        <v>1</v>
      </c>
      <c r="F180" t="s">
        <v>1312</v>
      </c>
      <c r="G180" s="5" t="s">
        <v>1346</v>
      </c>
      <c r="H180" t="str">
        <f>_xlfn.XLOOKUP(TKKT!$G180,BCTC!$C$6:$C$112,BCTC!$D$6:$D$112,"-")</f>
        <v>Chi phí quản lý doanh nghiệp</v>
      </c>
    </row>
    <row r="181" spans="3:8" x14ac:dyDescent="0.35">
      <c r="C181" s="5" t="s">
        <v>1347</v>
      </c>
      <c r="D181" s="5" t="s">
        <v>1348</v>
      </c>
      <c r="E181" s="10">
        <v>-1</v>
      </c>
      <c r="F181" t="s">
        <v>1312</v>
      </c>
      <c r="G181" s="5" t="s">
        <v>1349</v>
      </c>
      <c r="H181" t="str">
        <f>_xlfn.XLOOKUP(TKKT!$G181,BCTC!$C$6:$C$112,BCTC!$D$6:$D$112,"-")</f>
        <v>Thu nhập khác</v>
      </c>
    </row>
    <row r="182" spans="3:8" x14ac:dyDescent="0.35">
      <c r="C182" s="5" t="s">
        <v>1350</v>
      </c>
      <c r="D182" s="5" t="s">
        <v>1351</v>
      </c>
      <c r="E182" s="10">
        <v>1</v>
      </c>
      <c r="F182" t="s">
        <v>1312</v>
      </c>
      <c r="G182" s="5" t="s">
        <v>1352</v>
      </c>
      <c r="H182" t="str">
        <f>_xlfn.XLOOKUP(TKKT!$G182,BCTC!$C$6:$C$112,BCTC!$D$6:$D$112,"-")</f>
        <v>Chi phí khác</v>
      </c>
    </row>
    <row r="183" spans="3:8" x14ac:dyDescent="0.35">
      <c r="C183" s="5" t="s">
        <v>1353</v>
      </c>
      <c r="D183" s="5" t="s">
        <v>1354</v>
      </c>
      <c r="E183" s="10">
        <v>1</v>
      </c>
      <c r="F183" t="s">
        <v>1312</v>
      </c>
      <c r="G183" s="5" t="s">
        <v>1355</v>
      </c>
      <c r="H183" t="str">
        <f>_xlfn.XLOOKUP(TKKT!$G183,BCTC!$C$6:$C$112,BCTC!$D$6:$D$112,"-")</f>
        <v>Chi phí thuế TNDN hiện hành</v>
      </c>
    </row>
    <row r="184" spans="3:8" x14ac:dyDescent="0.35">
      <c r="C184" s="5" t="s">
        <v>1356</v>
      </c>
      <c r="D184" s="5" t="s">
        <v>1357</v>
      </c>
      <c r="E184" s="10">
        <v>1</v>
      </c>
      <c r="F184" t="s">
        <v>1312</v>
      </c>
      <c r="G184" s="5" t="s">
        <v>1358</v>
      </c>
      <c r="H184" t="str">
        <f>_xlfn.XLOOKUP(TKKT!$G184,BCTC!$C$6:$C$112,BCTC!$D$6:$D$112,"-")</f>
        <v>Chi phí thuế TNDN hoãn lại</v>
      </c>
    </row>
    <row r="185" spans="3:8" x14ac:dyDescent="0.35">
      <c r="C185" s="5" t="s">
        <v>1359</v>
      </c>
      <c r="D185" s="5" t="s">
        <v>1360</v>
      </c>
      <c r="E185" s="10">
        <v>1</v>
      </c>
      <c r="F185" t="s">
        <v>1312</v>
      </c>
      <c r="G185" s="5" t="s">
        <v>1361</v>
      </c>
      <c r="H185" t="str">
        <f>_xlfn.XLOOKUP(TKKT!$G185,BCTC!$C$6:$C$112,BCTC!$D$6:$D$112,"-")</f>
        <v>Phần lãi (lỗ) trong cty liên kết, liên doanh</v>
      </c>
    </row>
    <row r="186" spans="3:8" x14ac:dyDescent="0.35">
      <c r="C186" s="5" t="s">
        <v>1362</v>
      </c>
      <c r="D186" s="5" t="s">
        <v>1363</v>
      </c>
      <c r="E186" s="10">
        <v>1</v>
      </c>
      <c r="F186" t="s">
        <v>1312</v>
      </c>
      <c r="G186" s="5" t="s">
        <v>1364</v>
      </c>
      <c r="H186" t="str">
        <f>_xlfn.XLOOKUP(TKKT!$G186,BCTC!$C$6:$C$112,BCTC!$D$6:$D$112,"-")</f>
        <v>Lợi nhuận sau thuế của CĐ không ks</v>
      </c>
    </row>
  </sheetData>
  <mergeCells count="1">
    <mergeCell ref="A1:A4"/>
  </mergeCells>
  <hyperlinks>
    <hyperlink ref="A12" location="TTCty!A1" display="Thông tin công ty" xr:uid="{6821DDA3-BB3F-4BBC-B060-C0878BA5FC80}"/>
    <hyperlink ref="A14" location="TKKT!A1" display="Tài khoản kế toán" xr:uid="{A173E65D-97B5-4FA9-B4C8-710145E832EB}"/>
    <hyperlink ref="A16" location="BCTC!A1" display="Chỉ tiêu báo cáo" xr:uid="{992DAD57-2756-4447-B6D8-F4BA28244B6F}"/>
    <hyperlink ref="A18" location="CTTM!A1" display="Chỉ tiêu thuyết minh" xr:uid="{3D9AA88D-EB26-4810-8902-757D0918573D}"/>
    <hyperlink ref="A20" location="Map_mã!A1" display="Map chỉ tiêu BC-TM" xr:uid="{FD2DECEE-881E-400E-9EE7-C4C8A62E4D0D}"/>
    <hyperlink ref="A22" location="Dòng_tiền!A1" display="Chỉ tiêu dòng tiền" xr:uid="{8FD3BAB1-4568-4289-BFA4-D3009E3D6429}"/>
    <hyperlink ref="A24" location="Vốn_vay!A1" display="Phân loại vốn vay" xr:uid="{56E793A8-698E-4037-AA4B-45B839FF2DFC}"/>
    <hyperlink ref="A26" location="Khác!A1" display="Danh mục khác" xr:uid="{782E785E-4E3D-40F4-924C-E0274B121D3E}"/>
    <hyperlink ref="A28" location="'✅'!A1" display="Tùy chọn" xr:uid="{258387AC-B273-4BB4-AFB6-745E5977D01E}"/>
    <hyperlink ref="A10" location="Công_ty!A1" display="Danh mục công ty" xr:uid="{B8D2FAEB-2397-4597-9EAA-B82E6B05A952}"/>
    <hyperlink ref="A8" location="Tập_đoàn!A1" display="Tập đoàn" xr:uid="{FC6BADF1-4489-49E7-89E4-D19C05F2181B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B88D6B-5552-4095-92BE-81AE488015F6}">
          <x14:formula1>
            <xm:f>_xlfn.ANCHORARRAY(↓!$G$2)</xm:f>
          </x14:formula1>
          <xm:sqref>G6:G186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FEAC-00F1-4400-BD43-829665A482E2}">
  <sheetPr>
    <tabColor rgb="FFFFF2CC"/>
  </sheetPr>
  <dimension ref="A1:P112"/>
  <sheetViews>
    <sheetView showGridLines="0" zoomScale="90" zoomScaleNormal="90" workbookViewId="0">
      <selection activeCell="A10" sqref="A10"/>
    </sheetView>
  </sheetViews>
  <sheetFormatPr defaultRowHeight="12.9" x14ac:dyDescent="0.35"/>
  <cols>
    <col min="1" max="1" width="27.4140625" style="4" customWidth="1"/>
    <col min="2" max="3" width="9.08203125" customWidth="1"/>
    <col min="4" max="4" width="46.9140625" customWidth="1"/>
    <col min="5" max="5" width="6" customWidth="1"/>
    <col min="6" max="6" width="6.4140625" customWidth="1"/>
    <col min="7" max="7" width="9.58203125" customWidth="1"/>
    <col min="8" max="8" width="6.4140625" customWidth="1"/>
    <col min="9" max="9" width="15.58203125" customWidth="1"/>
    <col min="10" max="10" width="7" customWidth="1"/>
    <col min="11" max="11" width="6.9140625" customWidth="1"/>
    <col min="12" max="12" width="10.9140625" customWidth="1"/>
    <col min="13" max="13" width="58.4140625" customWidth="1"/>
    <col min="14" max="17" width="9.08203125" customWidth="1"/>
    <col min="18" max="25" width="8" customWidth="1"/>
    <col min="26" max="36" width="8.08203125" customWidth="1"/>
    <col min="37" max="37" width="9.08203125" customWidth="1"/>
  </cols>
  <sheetData>
    <row r="1" spans="1:16" x14ac:dyDescent="0.35">
      <c r="A1" s="27" t="str">
        <f>'✅'!A1</f>
        <v>DNP Holding</v>
      </c>
    </row>
    <row r="2" spans="1:16" x14ac:dyDescent="0.35">
      <c r="A2" s="27"/>
      <c r="G2" t="s">
        <v>1365</v>
      </c>
      <c r="J2" t="s">
        <v>1366</v>
      </c>
    </row>
    <row r="3" spans="1:16" x14ac:dyDescent="0.35">
      <c r="A3" s="27"/>
      <c r="B3" s="1"/>
      <c r="D3" t="s">
        <v>1367</v>
      </c>
      <c r="H3" t="s">
        <v>1368</v>
      </c>
      <c r="K3" t="s">
        <v>1369</v>
      </c>
    </row>
    <row r="4" spans="1:16" x14ac:dyDescent="0.35">
      <c r="A4" s="27"/>
      <c r="G4" t="s">
        <v>732</v>
      </c>
      <c r="H4" t="s">
        <v>732</v>
      </c>
      <c r="I4" t="s">
        <v>732</v>
      </c>
      <c r="J4" t="s">
        <v>732</v>
      </c>
      <c r="K4" t="s">
        <v>732</v>
      </c>
      <c r="L4" t="s">
        <v>732</v>
      </c>
      <c r="P4" s="11"/>
    </row>
    <row r="5" spans="1:16" x14ac:dyDescent="0.35">
      <c r="A5" s="3" t="str">
        <f>Công_ty!A5</f>
        <v>BCTC hợp nhất</v>
      </c>
      <c r="C5" s="12" t="s">
        <v>41</v>
      </c>
      <c r="D5" t="s">
        <v>1370</v>
      </c>
      <c r="E5" t="s">
        <v>1312</v>
      </c>
      <c r="F5" t="s">
        <v>985</v>
      </c>
      <c r="G5" t="s">
        <v>1371</v>
      </c>
      <c r="H5" t="s">
        <v>1372</v>
      </c>
      <c r="I5" t="s">
        <v>1373</v>
      </c>
      <c r="J5" s="12" t="s">
        <v>1374</v>
      </c>
      <c r="K5" s="12" t="s">
        <v>1375</v>
      </c>
      <c r="L5" s="12" t="s">
        <v>1376</v>
      </c>
      <c r="M5" s="12" t="s">
        <v>1377</v>
      </c>
      <c r="P5" t="s">
        <v>1378</v>
      </c>
    </row>
    <row r="6" spans="1:16" x14ac:dyDescent="0.35">
      <c r="C6" s="5" t="s">
        <v>1379</v>
      </c>
      <c r="D6" s="13" t="s">
        <v>1380</v>
      </c>
      <c r="E6" s="14">
        <v>0</v>
      </c>
      <c r="F6" s="14">
        <v>0</v>
      </c>
      <c r="G6" s="5" t="b">
        <v>1</v>
      </c>
      <c r="H6" s="5" t="s">
        <v>1379</v>
      </c>
      <c r="I6" s="5" t="s">
        <v>11</v>
      </c>
      <c r="J6" s="5"/>
      <c r="K6" s="5"/>
      <c r="L6" t="str">
        <f t="array" ref="L6">_xlfn.LET(_xlpm.a,_xlfn.TEXTJOIN(";",TRUE,IF((Map_mã!$C$6:$C$128=BCTC!$C6)*(Map_mã!$G$6:$G$128=0),Map_mã!$E$6:$E$128,"")),IF(LEN(_xlpm.a)&gt;1,_xlpm.a,""))</f>
        <v/>
      </c>
      <c r="M6" t="str">
        <f t="array" ref="M6">_xlfn.TEXTJOIN("; ",TRUE,IF((Map_mã!$C$6:$C$128=BCTC!$C6)*(Map_mã!$G$6:$G$128=0),Map_mã!$I$6:$I$128,""))</f>
        <v/>
      </c>
      <c r="P6" t="str">
        <f t="array" ref="P6">IFERROR(_xlfn.LET(_xlpm.i,BCTC!$C$6:$C$112,_xlfn._xlws.FILTER(_xlfn.UNIQUE(_xlpm.i),COUNTIF(_xlpm.i,_xlfn.UNIQUE(_xlpm.i))&gt;1)),"Không có")</f>
        <v>Không có</v>
      </c>
    </row>
    <row r="7" spans="1:16" x14ac:dyDescent="0.35">
      <c r="C7" s="5" t="s">
        <v>1313</v>
      </c>
      <c r="D7" s="5" t="s">
        <v>1381</v>
      </c>
      <c r="E7" s="14">
        <v>1</v>
      </c>
      <c r="F7" s="14">
        <v>0</v>
      </c>
      <c r="G7" s="5" t="b">
        <v>1</v>
      </c>
      <c r="H7" s="5" t="s">
        <v>1300</v>
      </c>
      <c r="I7" s="5" t="s">
        <v>1382</v>
      </c>
      <c r="J7" s="5"/>
      <c r="K7" s="5" t="b">
        <v>1</v>
      </c>
      <c r="L7" t="str">
        <f t="array" ref="L7">_xlfn.LET(_xlpm.a,_xlfn.TEXTJOIN(";",TRUE,IF((Map_mã!$C$6:$C$128=BCTC!$C7)*(Map_mã!$G$6:$G$128=0),Map_mã!$E$6:$E$128,"")),IF(LEN(_xlpm.a)&gt;1,_xlpm.a,""))</f>
        <v>311_</v>
      </c>
      <c r="M7" t="str">
        <f t="array" ref="M7">_xlfn.TEXTJOIN("; ",TRUE,IF((Map_mã!$C$6:$C$128=BCTC!$C7)*(Map_mã!$G$6:$G$128=0),Map_mã!$I$6:$I$128,""))</f>
        <v>Doanh thu bán hàng</v>
      </c>
    </row>
    <row r="8" spans="1:16" x14ac:dyDescent="0.35">
      <c r="A8" s="7" t="s">
        <v>16</v>
      </c>
      <c r="C8" s="5" t="s">
        <v>1321</v>
      </c>
      <c r="D8" s="5" t="s">
        <v>1383</v>
      </c>
      <c r="E8" s="14">
        <v>-1</v>
      </c>
      <c r="F8" s="14">
        <v>0</v>
      </c>
      <c r="G8" s="5" t="b">
        <v>1</v>
      </c>
      <c r="H8" s="5" t="s">
        <v>1300</v>
      </c>
      <c r="I8" s="5" t="s">
        <v>1382</v>
      </c>
      <c r="J8" s="5"/>
      <c r="K8" s="5" t="b">
        <v>1</v>
      </c>
      <c r="L8" t="str">
        <f t="array" ref="L8">_xlfn.LET(_xlpm.a,_xlfn.TEXTJOIN(";",TRUE,IF((Map_mã!$C$6:$C$128=BCTC!$C8)*(Map_mã!$G$6:$G$128=0),Map_mã!$E$6:$E$128,"")),IF(LEN(_xlpm.a)&gt;1,_xlpm.a,""))</f>
        <v>312_</v>
      </c>
      <c r="M8" t="str">
        <f t="array" ref="M8">_xlfn.TEXTJOIN("; ",TRUE,IF((Map_mã!$C$6:$C$128=BCTC!$C8)*(Map_mã!$G$6:$G$128=0),Map_mã!$I$6:$I$128,""))</f>
        <v>Giảm trừ doanh thu</v>
      </c>
    </row>
    <row r="9" spans="1:16" x14ac:dyDescent="0.35">
      <c r="C9" s="5" t="s">
        <v>1334</v>
      </c>
      <c r="D9" s="5" t="s">
        <v>1333</v>
      </c>
      <c r="E9" s="14">
        <v>-1</v>
      </c>
      <c r="F9" s="14">
        <v>0</v>
      </c>
      <c r="G9" s="5" t="b">
        <v>1</v>
      </c>
      <c r="H9" s="5" t="s">
        <v>1300</v>
      </c>
      <c r="I9" s="5" t="s">
        <v>1382</v>
      </c>
      <c r="J9" s="5"/>
      <c r="K9" s="5" t="b">
        <v>1</v>
      </c>
      <c r="L9" t="str">
        <f t="array" ref="L9">_xlfn.LET(_xlpm.a,_xlfn.TEXTJOIN(";",TRUE,IF((Map_mã!$C$6:$C$128=BCTC!$C9)*(Map_mã!$G$6:$G$128=0),Map_mã!$E$6:$E$128,"")),IF(LEN(_xlpm.a)&gt;1,_xlpm.a,""))</f>
        <v>320_;370_</v>
      </c>
      <c r="M9" t="str">
        <f t="array" ref="M9">_xlfn.TEXTJOIN("; ",TRUE,IF((Map_mã!$C$6:$C$128=BCTC!$C9)*(Map_mã!$G$6:$G$128=0),Map_mã!$I$6:$I$128,""))</f>
        <v>Giá vốn hàng bán; Chi phí SXKD theo yếu tố</v>
      </c>
    </row>
    <row r="10" spans="1:16" x14ac:dyDescent="0.35">
      <c r="A10" s="7" t="s">
        <v>19</v>
      </c>
      <c r="C10" s="5" t="s">
        <v>1318</v>
      </c>
      <c r="D10" s="5" t="s">
        <v>1317</v>
      </c>
      <c r="E10" s="14">
        <v>1</v>
      </c>
      <c r="F10" s="14">
        <v>0</v>
      </c>
      <c r="G10" s="5" t="b">
        <v>1</v>
      </c>
      <c r="H10" s="5" t="s">
        <v>1300</v>
      </c>
      <c r="I10" s="5" t="s">
        <v>1382</v>
      </c>
      <c r="J10" s="5"/>
      <c r="K10" s="5" t="b">
        <v>1</v>
      </c>
      <c r="L10" t="str">
        <f t="array" ref="L10">_xlfn.LET(_xlpm.a,_xlfn.TEXTJOIN(";",TRUE,IF((Map_mã!$C$6:$C$128=BCTC!$C10)*(Map_mã!$G$6:$G$128=0),Map_mã!$E$6:$E$128,"")),IF(LEN(_xlpm.a)&gt;1,_xlpm.a,""))</f>
        <v>331_</v>
      </c>
      <c r="M10" t="str">
        <f t="array" ref="M10">_xlfn.TEXTJOIN("; ",TRUE,IF((Map_mã!$C$6:$C$128=BCTC!$C10)*(Map_mã!$G$6:$G$128=0),Map_mã!$I$6:$I$128,""))</f>
        <v>Doanh thu tài chính</v>
      </c>
    </row>
    <row r="11" spans="1:16" x14ac:dyDescent="0.35">
      <c r="C11" s="5" t="s">
        <v>1337</v>
      </c>
      <c r="D11" s="5" t="s">
        <v>1336</v>
      </c>
      <c r="E11" s="14">
        <v>-1</v>
      </c>
      <c r="F11" s="14">
        <v>0</v>
      </c>
      <c r="G11" s="5" t="b">
        <v>1</v>
      </c>
      <c r="H11" s="5" t="s">
        <v>1300</v>
      </c>
      <c r="I11" s="5" t="s">
        <v>1382</v>
      </c>
      <c r="J11" s="5"/>
      <c r="K11" s="5" t="b">
        <v>1</v>
      </c>
      <c r="L11" t="str">
        <f t="array" ref="L11">_xlfn.LET(_xlpm.a,_xlfn.TEXTJOIN(";",TRUE,IF((Map_mã!$C$6:$C$128=BCTC!$C11)*(Map_mã!$G$6:$G$128=0),Map_mã!$E$6:$E$128,"")),IF(LEN(_xlpm.a)&gt;1,_xlpm.a,""))</f>
        <v>332_</v>
      </c>
      <c r="M11" t="str">
        <f t="array" ref="M11">_xlfn.TEXTJOIN("; ",TRUE,IF((Map_mã!$C$6:$C$128=BCTC!$C11)*(Map_mã!$G$6:$G$128=0),Map_mã!$I$6:$I$128,""))</f>
        <v>Chi phí tài chính</v>
      </c>
    </row>
    <row r="12" spans="1:16" x14ac:dyDescent="0.35">
      <c r="A12" s="7" t="s">
        <v>22</v>
      </c>
      <c r="C12" s="5" t="s">
        <v>1340</v>
      </c>
      <c r="D12" s="5" t="s">
        <v>1384</v>
      </c>
      <c r="E12" s="14">
        <v>0</v>
      </c>
      <c r="F12" s="14">
        <v>0</v>
      </c>
      <c r="G12" s="5" t="b">
        <v>1</v>
      </c>
      <c r="H12" s="5" t="s">
        <v>1379</v>
      </c>
      <c r="I12" s="5" t="s">
        <v>1382</v>
      </c>
      <c r="J12" s="5"/>
      <c r="K12" s="5"/>
      <c r="L12" t="str">
        <f t="array" ref="L12">_xlfn.LET(_xlpm.a,_xlfn.TEXTJOIN(";",TRUE,IF((Map_mã!$C$6:$C$128=BCTC!$C12)*(Map_mã!$G$6:$G$128=0),Map_mã!$E$6:$E$128,"")),IF(LEN(_xlpm.a)&gt;1,_xlpm.a,""))</f>
        <v/>
      </c>
      <c r="M12" t="str">
        <f t="array" ref="M12">_xlfn.TEXTJOIN("; ",TRUE,IF((Map_mã!$C$6:$C$128=BCTC!$C12)*(Map_mã!$G$6:$G$128=0),Map_mã!$I$6:$I$128,""))</f>
        <v>-</v>
      </c>
    </row>
    <row r="13" spans="1:16" x14ac:dyDescent="0.35">
      <c r="C13" s="5" t="s">
        <v>1361</v>
      </c>
      <c r="D13" s="5" t="s">
        <v>1385</v>
      </c>
      <c r="E13" s="14">
        <v>1</v>
      </c>
      <c r="F13" s="14">
        <v>0</v>
      </c>
      <c r="G13" s="5" t="b">
        <v>1</v>
      </c>
      <c r="H13" s="5" t="s">
        <v>1300</v>
      </c>
      <c r="I13" s="5" t="s">
        <v>1382</v>
      </c>
      <c r="J13" s="5"/>
      <c r="K13" s="5"/>
      <c r="L13" t="str">
        <f t="array" ref="L13">_xlfn.LET(_xlpm.a,_xlfn.TEXTJOIN(";",TRUE,IF((Map_mã!$C$6:$C$128=BCTC!$C13)*(Map_mã!$G$6:$G$128=0),Map_mã!$E$6:$E$128,"")),IF(LEN(_xlpm.a)&gt;1,_xlpm.a,""))</f>
        <v/>
      </c>
      <c r="M13" t="str">
        <f t="array" ref="M13">_xlfn.TEXTJOIN("; ",TRUE,IF((Map_mã!$C$6:$C$128=BCTC!$C13)*(Map_mã!$G$6:$G$128=0),Map_mã!$I$6:$I$128,""))</f>
        <v/>
      </c>
    </row>
    <row r="14" spans="1:16" x14ac:dyDescent="0.35">
      <c r="A14" s="7" t="s">
        <v>25</v>
      </c>
      <c r="C14" s="5" t="s">
        <v>1343</v>
      </c>
      <c r="D14" s="5" t="s">
        <v>1342</v>
      </c>
      <c r="E14" s="14">
        <v>-1</v>
      </c>
      <c r="F14" s="14">
        <v>0</v>
      </c>
      <c r="G14" s="5" t="b">
        <v>1</v>
      </c>
      <c r="H14" s="5" t="s">
        <v>1300</v>
      </c>
      <c r="I14" s="5" t="s">
        <v>1382</v>
      </c>
      <c r="J14" s="5"/>
      <c r="K14" s="5" t="b">
        <v>1</v>
      </c>
      <c r="L14" t="str">
        <f t="array" ref="L14">_xlfn.LET(_xlpm.a,_xlfn.TEXTJOIN(";",TRUE,IF((Map_mã!$C$6:$C$128=BCTC!$C14)*(Map_mã!$G$6:$G$128=0),Map_mã!$E$6:$E$128,"")),IF(LEN(_xlpm.a)&gt;1,_xlpm.a,""))</f>
        <v>341_;370_</v>
      </c>
      <c r="M14" t="str">
        <f t="array" ref="M14">_xlfn.TEXTJOIN("; ",TRUE,IF((Map_mã!$C$6:$C$128=BCTC!$C14)*(Map_mã!$G$6:$G$128=0),Map_mã!$I$6:$I$128,""))</f>
        <v>Chi phí bán hàng; Chi phí SXKD theo yếu tố</v>
      </c>
    </row>
    <row r="15" spans="1:16" x14ac:dyDescent="0.35">
      <c r="C15" s="5" t="s">
        <v>1346</v>
      </c>
      <c r="D15" s="5" t="s">
        <v>1345</v>
      </c>
      <c r="E15" s="14">
        <v>-1</v>
      </c>
      <c r="F15" s="14">
        <v>0</v>
      </c>
      <c r="G15" s="5" t="b">
        <v>1</v>
      </c>
      <c r="H15" s="5" t="s">
        <v>1300</v>
      </c>
      <c r="I15" s="5" t="s">
        <v>1382</v>
      </c>
      <c r="J15" s="5"/>
      <c r="K15" s="5" t="b">
        <v>1</v>
      </c>
      <c r="L15" t="str">
        <f t="array" ref="L15">_xlfn.LET(_xlpm.a,_xlfn.TEXTJOIN(";",TRUE,IF((Map_mã!$C$6:$C$128=BCTC!$C15)*(Map_mã!$G$6:$G$128=0),Map_mã!$E$6:$E$128,"")),IF(LEN(_xlpm.a)&gt;1,_xlpm.a,""))</f>
        <v>342_;370_</v>
      </c>
      <c r="M15" t="str">
        <f t="array" ref="M15">_xlfn.TEXTJOIN("; ",TRUE,IF((Map_mã!$C$6:$C$128=BCTC!$C15)*(Map_mã!$G$6:$G$128=0),Map_mã!$I$6:$I$128,""))</f>
        <v>Chi phí QLDN; Chi phí SXKD theo yếu tố</v>
      </c>
    </row>
    <row r="16" spans="1:16" x14ac:dyDescent="0.35">
      <c r="A16" s="6" t="s">
        <v>28</v>
      </c>
      <c r="C16" s="5" t="s">
        <v>1349</v>
      </c>
      <c r="D16" s="5" t="s">
        <v>1348</v>
      </c>
      <c r="E16" s="14">
        <v>1</v>
      </c>
      <c r="F16" s="14">
        <v>0</v>
      </c>
      <c r="G16" s="5" t="b">
        <v>1</v>
      </c>
      <c r="H16" s="5" t="s">
        <v>1300</v>
      </c>
      <c r="I16" s="5" t="s">
        <v>1382</v>
      </c>
      <c r="J16" s="5"/>
      <c r="K16" s="5" t="b">
        <v>1</v>
      </c>
      <c r="L16" t="str">
        <f t="array" ref="L16">_xlfn.LET(_xlpm.a,_xlfn.TEXTJOIN(";",TRUE,IF((Map_mã!$C$6:$C$128=BCTC!$C16)*(Map_mã!$G$6:$G$128=0),Map_mã!$E$6:$E$128,"")),IF(LEN(_xlpm.a)&gt;1,_xlpm.a,""))</f>
        <v>351_</v>
      </c>
      <c r="M16" t="str">
        <f t="array" ref="M16">_xlfn.TEXTJOIN("; ",TRUE,IF((Map_mã!$C$6:$C$128=BCTC!$C16)*(Map_mã!$G$6:$G$128=0),Map_mã!$I$6:$I$128,""))</f>
        <v>Thu nhập khác</v>
      </c>
    </row>
    <row r="17" spans="1:13" x14ac:dyDescent="0.35">
      <c r="C17" s="5" t="s">
        <v>1352</v>
      </c>
      <c r="D17" s="5" t="s">
        <v>1351</v>
      </c>
      <c r="E17" s="14">
        <v>-1</v>
      </c>
      <c r="F17" s="14">
        <v>0</v>
      </c>
      <c r="G17" s="5" t="b">
        <v>1</v>
      </c>
      <c r="H17" s="5" t="s">
        <v>1300</v>
      </c>
      <c r="I17" s="5" t="s">
        <v>1382</v>
      </c>
      <c r="J17" s="5"/>
      <c r="K17" s="5" t="b">
        <v>1</v>
      </c>
      <c r="L17" t="str">
        <f t="array" ref="L17">_xlfn.LET(_xlpm.a,_xlfn.TEXTJOIN(";",TRUE,IF((Map_mã!$C$6:$C$128=BCTC!$C17)*(Map_mã!$G$6:$G$128=0),Map_mã!$E$6:$E$128,"")),IF(LEN(_xlpm.a)&gt;1,_xlpm.a,""))</f>
        <v>352_</v>
      </c>
      <c r="M17" t="str">
        <f t="array" ref="M17">_xlfn.TEXTJOIN("; ",TRUE,IF((Map_mã!$C$6:$C$128=BCTC!$C17)*(Map_mã!$G$6:$G$128=0),Map_mã!$I$6:$I$128,""))</f>
        <v>Chi phí khác</v>
      </c>
    </row>
    <row r="18" spans="1:13" x14ac:dyDescent="0.35">
      <c r="A18" s="7" t="s">
        <v>31</v>
      </c>
      <c r="C18" s="5" t="s">
        <v>1355</v>
      </c>
      <c r="D18" s="5" t="s">
        <v>1354</v>
      </c>
      <c r="E18" s="14">
        <v>-1</v>
      </c>
      <c r="F18" s="14">
        <v>0</v>
      </c>
      <c r="G18" s="5" t="b">
        <v>1</v>
      </c>
      <c r="H18" s="5" t="s">
        <v>1300</v>
      </c>
      <c r="I18" s="5" t="s">
        <v>1382</v>
      </c>
      <c r="J18" s="5"/>
      <c r="K18" s="5"/>
      <c r="L18" t="str">
        <f t="array" ref="L18">_xlfn.LET(_xlpm.a,_xlfn.TEXTJOIN(";",TRUE,IF((Map_mã!$C$6:$C$128=BCTC!$C18)*(Map_mã!$G$6:$G$128=0),Map_mã!$E$6:$E$128,"")),IF(LEN(_xlpm.a)&gt;1,_xlpm.a,""))</f>
        <v>361_</v>
      </c>
      <c r="M18" t="str">
        <f t="array" ref="M18">_xlfn.TEXTJOIN("; ",TRUE,IF((Map_mã!$C$6:$C$128=BCTC!$C18)*(Map_mã!$G$6:$G$128=0),Map_mã!$I$6:$I$128,""))</f>
        <v>Chi phí thuế TNDN hiện hành</v>
      </c>
    </row>
    <row r="19" spans="1:13" x14ac:dyDescent="0.35">
      <c r="C19" s="5" t="s">
        <v>1358</v>
      </c>
      <c r="D19" s="5" t="s">
        <v>1357</v>
      </c>
      <c r="E19" s="14">
        <v>-1</v>
      </c>
      <c r="F19" s="14">
        <v>0</v>
      </c>
      <c r="G19" s="5" t="b">
        <v>1</v>
      </c>
      <c r="H19" s="5" t="s">
        <v>1300</v>
      </c>
      <c r="I19" s="5" t="s">
        <v>1382</v>
      </c>
      <c r="J19" s="5"/>
      <c r="K19" s="5"/>
      <c r="L19" t="str">
        <f t="array" ref="L19">_xlfn.LET(_xlpm.a,_xlfn.TEXTJOIN(";",TRUE,IF((Map_mã!$C$6:$C$128=BCTC!$C19)*(Map_mã!$G$6:$G$128=0),Map_mã!$E$6:$E$128,"")),IF(LEN(_xlpm.a)&gt;1,_xlpm.a,""))</f>
        <v>362_</v>
      </c>
      <c r="M19" t="str">
        <f t="array" ref="M19">_xlfn.TEXTJOIN("; ",TRUE,IF((Map_mã!$C$6:$C$128=BCTC!$C19)*(Map_mã!$G$6:$G$128=0),Map_mã!$I$6:$I$128,""))</f>
        <v>Chi phí thuế TNDN hoãn lại</v>
      </c>
    </row>
    <row r="20" spans="1:13" x14ac:dyDescent="0.35">
      <c r="A20" s="7" t="s">
        <v>34</v>
      </c>
      <c r="C20" s="5" t="s">
        <v>1386</v>
      </c>
      <c r="D20" s="5" t="s">
        <v>1387</v>
      </c>
      <c r="E20" s="14">
        <v>0</v>
      </c>
      <c r="F20" s="14">
        <v>0</v>
      </c>
      <c r="G20" s="5" t="b">
        <v>0</v>
      </c>
      <c r="H20" s="5" t="s">
        <v>1300</v>
      </c>
      <c r="I20" s="5" t="s">
        <v>11</v>
      </c>
      <c r="J20" s="5"/>
      <c r="K20" s="5"/>
      <c r="L20" t="str">
        <f t="array" ref="L20">_xlfn.LET(_xlpm.a,_xlfn.TEXTJOIN(";",TRUE,IF((Map_mã!$C$6:$C$128=BCTC!$C20)*(Map_mã!$G$6:$G$128=0),Map_mã!$E$6:$E$128,"")),IF(LEN(_xlpm.a)&gt;1,_xlpm.a,""))</f>
        <v/>
      </c>
      <c r="M20" t="str">
        <f t="array" ref="M20">_xlfn.TEXTJOIN("; ",TRUE,IF((Map_mã!$C$6:$C$128=BCTC!$C20)*(Map_mã!$G$6:$G$128=0),Map_mã!$I$6:$I$128,""))</f>
        <v>-</v>
      </c>
    </row>
    <row r="21" spans="1:13" x14ac:dyDescent="0.35">
      <c r="C21" s="5" t="s">
        <v>1364</v>
      </c>
      <c r="D21" s="5" t="s">
        <v>1388</v>
      </c>
      <c r="E21" s="14">
        <v>-1</v>
      </c>
      <c r="F21" s="14">
        <v>0</v>
      </c>
      <c r="G21" s="5" t="b">
        <v>1</v>
      </c>
      <c r="H21" s="5" t="s">
        <v>1300</v>
      </c>
      <c r="I21" s="5" t="s">
        <v>1382</v>
      </c>
      <c r="J21" s="5"/>
      <c r="K21" s="5"/>
      <c r="L21" t="str">
        <f t="array" ref="L21">_xlfn.LET(_xlpm.a,_xlfn.TEXTJOIN(";",TRUE,IF((Map_mã!$C$6:$C$128=BCTC!$C21)*(Map_mã!$G$6:$G$128=0),Map_mã!$E$6:$E$128,"")),IF(LEN(_xlpm.a)&gt;1,_xlpm.a,""))</f>
        <v/>
      </c>
      <c r="M21" t="str">
        <f t="array" ref="M21">_xlfn.TEXTJOIN("; ",TRUE,IF((Map_mã!$C$6:$C$128=BCTC!$C21)*(Map_mã!$G$6:$G$128=0),Map_mã!$I$6:$I$128,""))</f>
        <v>-</v>
      </c>
    </row>
    <row r="22" spans="1:13" x14ac:dyDescent="0.35">
      <c r="A22" s="7" t="s">
        <v>35</v>
      </c>
      <c r="C22" s="5" t="s">
        <v>983</v>
      </c>
      <c r="D22" s="5" t="s">
        <v>1389</v>
      </c>
      <c r="E22" s="14">
        <v>0</v>
      </c>
      <c r="F22" s="14">
        <v>-1</v>
      </c>
      <c r="G22" s="5" t="b">
        <v>1</v>
      </c>
      <c r="H22" s="5" t="s">
        <v>983</v>
      </c>
      <c r="I22" s="5" t="s">
        <v>1390</v>
      </c>
      <c r="J22" s="5"/>
      <c r="K22" s="5"/>
      <c r="L22" t="str">
        <f t="array" ref="L22">_xlfn.LET(_xlpm.a,_xlfn.TEXTJOIN(";",TRUE,IF((Map_mã!$C$6:$C$128=BCTC!$C22)*(Map_mã!$G$6:$G$128=0),Map_mã!$E$6:$E$128,"")),IF(LEN(_xlpm.a)&gt;1,_xlpm.a,""))</f>
        <v>010_</v>
      </c>
      <c r="M22" t="str">
        <f t="array" ref="M22">_xlfn.TEXTJOIN("; ",TRUE,IF((Map_mã!$C$6:$C$128=BCTC!$C22)*(Map_mã!$G$6:$G$128=0),Map_mã!$I$6:$I$128,""))</f>
        <v>Tiền và tương đương tiền</v>
      </c>
    </row>
    <row r="23" spans="1:13" x14ac:dyDescent="0.35">
      <c r="C23" s="5" t="s">
        <v>986</v>
      </c>
      <c r="D23" s="5" t="s">
        <v>1391</v>
      </c>
      <c r="E23" s="14">
        <v>0</v>
      </c>
      <c r="F23" s="14">
        <v>-1</v>
      </c>
      <c r="G23" s="5" t="b">
        <v>1</v>
      </c>
      <c r="H23" s="5" t="s">
        <v>986</v>
      </c>
      <c r="I23" s="5" t="s">
        <v>1390</v>
      </c>
      <c r="J23" s="5"/>
      <c r="K23" s="5"/>
      <c r="L23" t="str">
        <f t="array" ref="L23">_xlfn.LET(_xlpm.a,_xlfn.TEXTJOIN(";",TRUE,IF((Map_mã!$C$6:$C$128=BCTC!$C23)*(Map_mã!$G$6:$G$128=0),Map_mã!$E$6:$E$128,"")),IF(LEN(_xlpm.a)&gt;1,_xlpm.a,""))</f>
        <v>010_</v>
      </c>
      <c r="M23" t="str">
        <f t="array" ref="M23">_xlfn.TEXTJOIN("; ",TRUE,IF((Map_mã!$C$6:$C$128=BCTC!$C23)*(Map_mã!$G$6:$G$128=0),Map_mã!$I$6:$I$128,""))</f>
        <v>Tiền và tương đương tiền</v>
      </c>
    </row>
    <row r="24" spans="1:13" x14ac:dyDescent="0.35">
      <c r="A24" s="7" t="s">
        <v>36</v>
      </c>
      <c r="C24" s="5" t="s">
        <v>990</v>
      </c>
      <c r="D24" s="5" t="s">
        <v>991</v>
      </c>
      <c r="E24" s="14">
        <v>0</v>
      </c>
      <c r="F24" s="14">
        <v>-1</v>
      </c>
      <c r="G24" s="5" t="b">
        <v>1</v>
      </c>
      <c r="H24" s="5" t="s">
        <v>990</v>
      </c>
      <c r="I24" s="5" t="s">
        <v>1390</v>
      </c>
      <c r="J24" s="5"/>
      <c r="K24" s="5" t="b">
        <v>1</v>
      </c>
      <c r="L24" t="str">
        <f t="array" ref="L24">_xlfn.LET(_xlpm.a,_xlfn.TEXTJOIN(";",TRUE,IF((Map_mã!$C$6:$C$128=BCTC!$C24)*(Map_mã!$G$6:$G$128=0),Map_mã!$E$6:$E$128,"")),IF(LEN(_xlpm.a)&gt;1,_xlpm.a,""))</f>
        <v>026_</v>
      </c>
      <c r="M24" t="str">
        <f t="array" ref="M24">_xlfn.TEXTJOIN("; ",TRUE,IF((Map_mã!$C$6:$C$128=BCTC!$C24)*(Map_mã!$G$6:$G$128=0),Map_mã!$I$6:$I$128,""))</f>
        <v>Chứng khoán kinh doanh</v>
      </c>
    </row>
    <row r="25" spans="1:13" x14ac:dyDescent="0.35">
      <c r="C25" s="5" t="s">
        <v>1124</v>
      </c>
      <c r="D25" s="5" t="s">
        <v>1392</v>
      </c>
      <c r="E25" s="14">
        <v>0</v>
      </c>
      <c r="F25" s="14">
        <v>-1</v>
      </c>
      <c r="G25" s="5" t="b">
        <v>1</v>
      </c>
      <c r="H25" s="5" t="s">
        <v>1124</v>
      </c>
      <c r="I25" s="5" t="s">
        <v>1390</v>
      </c>
      <c r="J25" s="5"/>
      <c r="K25" s="5" t="b">
        <v>1</v>
      </c>
      <c r="L25" t="str">
        <f t="array" ref="L25">_xlfn.LET(_xlpm.a,_xlfn.TEXTJOIN(";",TRUE,IF((Map_mã!$C$6:$C$128=BCTC!$C25)*(Map_mã!$G$6:$G$128=0),Map_mã!$E$6:$E$128,"")),IF(LEN(_xlpm.a)&gt;1,_xlpm.a,""))</f>
        <v>027_</v>
      </c>
      <c r="M25" t="str">
        <f t="array" ref="M25">_xlfn.TEXTJOIN("; ",TRUE,IF((Map_mã!$C$6:$C$128=BCTC!$C25)*(Map_mã!$G$6:$G$128=0),Map_mã!$I$6:$I$128,""))</f>
        <v>Dự phòng giảm giá chứng khoán kinh doanh (*)</v>
      </c>
    </row>
    <row r="26" spans="1:13" x14ac:dyDescent="0.35">
      <c r="A26" s="7" t="s">
        <v>37</v>
      </c>
      <c r="C26" s="5" t="s">
        <v>994</v>
      </c>
      <c r="D26" s="5" t="s">
        <v>1393</v>
      </c>
      <c r="E26" s="14">
        <v>0</v>
      </c>
      <c r="F26" s="14">
        <v>-1</v>
      </c>
      <c r="G26" s="5" t="b">
        <v>1</v>
      </c>
      <c r="H26" s="5" t="s">
        <v>994</v>
      </c>
      <c r="I26" s="5" t="s">
        <v>1390</v>
      </c>
      <c r="J26" s="5" t="b">
        <v>1</v>
      </c>
      <c r="K26" s="5" t="b">
        <v>1</v>
      </c>
      <c r="L26" t="str">
        <f t="array" ref="L26">_xlfn.LET(_xlpm.a,_xlfn.TEXTJOIN(";",TRUE,IF((Map_mã!$C$6:$C$128=BCTC!$C26)*(Map_mã!$G$6:$G$128=0),Map_mã!$E$6:$E$128,"")),IF(LEN(_xlpm.a)&gt;1,_xlpm.a,""))</f>
        <v>021_</v>
      </c>
      <c r="M26" t="str">
        <f t="array" ref="M26">_xlfn.TEXTJOIN("; ",TRUE,IF((Map_mã!$C$6:$C$128=BCTC!$C26)*(Map_mã!$G$6:$G$128=0),Map_mã!$I$6:$I$128,""))</f>
        <v>Đầu tư nắm giữ đến ngày đáo hạn ngắn hạn</v>
      </c>
    </row>
    <row r="27" spans="1:13" x14ac:dyDescent="0.35">
      <c r="C27" s="5" t="s">
        <v>1020</v>
      </c>
      <c r="D27" s="5" t="s">
        <v>1394</v>
      </c>
      <c r="E27" s="14">
        <v>0</v>
      </c>
      <c r="F27" s="14">
        <v>-1</v>
      </c>
      <c r="G27" s="5" t="b">
        <v>1</v>
      </c>
      <c r="H27" s="5" t="s">
        <v>1020</v>
      </c>
      <c r="I27" s="5" t="s">
        <v>1390</v>
      </c>
      <c r="J27" s="5" t="b">
        <v>1</v>
      </c>
      <c r="K27" s="5" t="b">
        <v>1</v>
      </c>
      <c r="L27" t="str">
        <f t="array" ref="L27">_xlfn.LET(_xlpm.a,_xlfn.TEXTJOIN(";",TRUE,IF((Map_mã!$C$6:$C$128=BCTC!$C27)*(Map_mã!$G$6:$G$128=0),Map_mã!$E$6:$E$128,"")),IF(LEN(_xlpm.a)&gt;1,_xlpm.a,""))</f>
        <v>031_</v>
      </c>
      <c r="M27" t="str">
        <f t="array" ref="M27">_xlfn.TEXTJOIN("; ",TRUE,IF((Map_mã!$C$6:$C$128=BCTC!$C27)*(Map_mã!$G$6:$G$128=0),Map_mã!$I$6:$I$128,""))</f>
        <v>Phải thu của khách hàng ngắn hạn</v>
      </c>
    </row>
    <row r="28" spans="1:13" x14ac:dyDescent="0.35">
      <c r="A28" s="7" t="s">
        <v>38</v>
      </c>
      <c r="C28" s="5" t="s">
        <v>1164</v>
      </c>
      <c r="D28" s="5" t="s">
        <v>1395</v>
      </c>
      <c r="E28" s="14">
        <v>0</v>
      </c>
      <c r="F28" s="14">
        <v>-1</v>
      </c>
      <c r="G28" s="5" t="b">
        <v>1</v>
      </c>
      <c r="H28" s="5" t="s">
        <v>1164</v>
      </c>
      <c r="I28" s="5" t="s">
        <v>1390</v>
      </c>
      <c r="J28" s="5" t="b">
        <v>1</v>
      </c>
      <c r="K28" s="5" t="b">
        <v>1</v>
      </c>
      <c r="L28" t="str">
        <f t="array" ref="L28">_xlfn.LET(_xlpm.a,_xlfn.TEXTJOIN(";",TRUE,IF((Map_mã!$C$6:$C$128=BCTC!$C28)*(Map_mã!$G$6:$G$128=0),Map_mã!$E$6:$E$128,"")),IF(LEN(_xlpm.a)&gt;1,_xlpm.a,""))</f>
        <v>033_</v>
      </c>
      <c r="M28" t="str">
        <f t="array" ref="M28">_xlfn.TEXTJOIN("; ",TRUE,IF((Map_mã!$C$6:$C$128=BCTC!$C28)*(Map_mã!$G$6:$G$128=0),Map_mã!$I$6:$I$128,""))</f>
        <v>Trả trước cho người bán ngắn hạn</v>
      </c>
    </row>
    <row r="29" spans="1:13" x14ac:dyDescent="0.35">
      <c r="C29" s="5" t="s">
        <v>92</v>
      </c>
      <c r="D29" s="5" t="s">
        <v>1032</v>
      </c>
      <c r="E29" s="14">
        <v>0</v>
      </c>
      <c r="F29" s="14">
        <v>-1</v>
      </c>
      <c r="G29" s="5" t="b">
        <v>1</v>
      </c>
      <c r="H29" s="5" t="s">
        <v>92</v>
      </c>
      <c r="I29" s="5" t="s">
        <v>1390</v>
      </c>
      <c r="J29" s="5" t="b">
        <v>1</v>
      </c>
      <c r="K29" s="5" t="b">
        <v>1</v>
      </c>
      <c r="L29" t="str">
        <f t="array" ref="L29">_xlfn.LET(_xlpm.a,_xlfn.TEXTJOIN(";",TRUE,IF((Map_mã!$C$6:$C$128=BCTC!$C29)*(Map_mã!$G$6:$G$128=0),Map_mã!$E$6:$E$128,"")),IF(LEN(_xlpm.a)&gt;1,_xlpm.a,""))</f>
        <v>063_</v>
      </c>
      <c r="M29" t="str">
        <f t="array" ref="M29">_xlfn.TEXTJOIN("; ",TRUE,IF((Map_mã!$C$6:$C$128=BCTC!$C29)*(Map_mã!$G$6:$G$128=0),Map_mã!$I$6:$I$128,""))</f>
        <v>Phải thu nội bộ ngắn hạn</v>
      </c>
    </row>
    <row r="30" spans="1:13" x14ac:dyDescent="0.35">
      <c r="C30" s="5" t="s">
        <v>1225</v>
      </c>
      <c r="D30" s="5" t="s">
        <v>1396</v>
      </c>
      <c r="E30" s="14">
        <v>0</v>
      </c>
      <c r="F30" s="14">
        <v>-1</v>
      </c>
      <c r="G30" s="5" t="b">
        <v>1</v>
      </c>
      <c r="H30" s="5" t="s">
        <v>1225</v>
      </c>
      <c r="I30" s="5" t="s">
        <v>1390</v>
      </c>
      <c r="J30" s="5" t="b">
        <v>1</v>
      </c>
      <c r="K30" s="5" t="b">
        <v>1</v>
      </c>
      <c r="L30" t="str">
        <f t="array" ref="L30">_xlfn.LET(_xlpm.a,_xlfn.TEXTJOIN(";",TRUE,IF((Map_mã!$C$6:$C$128=BCTC!$C30)*(Map_mã!$G$6:$G$128=0),Map_mã!$E$6:$E$128,"")),IF(LEN(_xlpm.a)&gt;1,_xlpm.a,""))</f>
        <v>065_</v>
      </c>
      <c r="M30" t="str">
        <f t="array" ref="M30">_xlfn.TEXTJOIN("; ",TRUE,IF((Map_mã!$C$6:$C$128=BCTC!$C30)*(Map_mã!$G$6:$G$128=0),Map_mã!$I$6:$I$128,""))</f>
        <v>Phải thu theo tiến độ kế hoạch HĐXD</v>
      </c>
    </row>
    <row r="31" spans="1:13" x14ac:dyDescent="0.35">
      <c r="C31" s="5" t="s">
        <v>1011</v>
      </c>
      <c r="D31" s="5" t="s">
        <v>1397</v>
      </c>
      <c r="E31" s="14">
        <v>0</v>
      </c>
      <c r="F31" s="14">
        <v>-1</v>
      </c>
      <c r="G31" s="5" t="b">
        <v>1</v>
      </c>
      <c r="H31" s="5" t="s">
        <v>1011</v>
      </c>
      <c r="I31" s="5" t="s">
        <v>1390</v>
      </c>
      <c r="J31" s="5" t="b">
        <v>1</v>
      </c>
      <c r="K31" s="5" t="b">
        <v>1</v>
      </c>
      <c r="L31" t="str">
        <f t="array" ref="L31">_xlfn.LET(_xlpm.a,_xlfn.TEXTJOIN(";",TRUE,IF((Map_mã!$C$6:$C$128=BCTC!$C31)*(Map_mã!$G$6:$G$128=0),Map_mã!$E$6:$E$128,"")),IF(LEN(_xlpm.a)&gt;1,_xlpm.a,""))</f>
        <v>043_</v>
      </c>
      <c r="M31" t="str">
        <f t="array" ref="M31">_xlfn.TEXTJOIN("; ",TRUE,IF((Map_mã!$C$6:$C$128=BCTC!$C31)*(Map_mã!$G$6:$G$128=0),Map_mã!$I$6:$I$128,""))</f>
        <v>Phải thu về cho vay ngắn hạn</v>
      </c>
    </row>
    <row r="32" spans="1:13" x14ac:dyDescent="0.35">
      <c r="C32" s="5" t="s">
        <v>1031</v>
      </c>
      <c r="D32" s="5" t="s">
        <v>1398</v>
      </c>
      <c r="E32" s="14">
        <v>0</v>
      </c>
      <c r="F32" s="14">
        <v>-1</v>
      </c>
      <c r="G32" s="5" t="b">
        <v>1</v>
      </c>
      <c r="H32" s="5" t="s">
        <v>1031</v>
      </c>
      <c r="I32" s="5" t="s">
        <v>1390</v>
      </c>
      <c r="J32" s="5" t="b">
        <v>1</v>
      </c>
      <c r="K32" s="5" t="b">
        <v>1</v>
      </c>
      <c r="L32" t="str">
        <f t="array" ref="L32">_xlfn.LET(_xlpm.a,_xlfn.TEXTJOIN(";",TRUE,IF((Map_mã!$C$6:$C$128=BCTC!$C32)*(Map_mã!$G$6:$G$128=0),Map_mã!$E$6:$E$128,"")),IF(LEN(_xlpm.a)&gt;1,_xlpm.a,""))</f>
        <v>041_</v>
      </c>
      <c r="M32" t="str">
        <f t="array" ref="M32">_xlfn.TEXTJOIN("; ",TRUE,IF((Map_mã!$C$6:$C$128=BCTC!$C32)*(Map_mã!$G$6:$G$128=0),Map_mã!$I$6:$I$128,""))</f>
        <v>Phải thu khác ngắn hạn</v>
      </c>
    </row>
    <row r="33" spans="3:13" x14ac:dyDescent="0.35">
      <c r="C33" s="5" t="s">
        <v>1130</v>
      </c>
      <c r="D33" s="5" t="s">
        <v>1399</v>
      </c>
      <c r="E33" s="14">
        <v>0</v>
      </c>
      <c r="F33" s="14">
        <v>-1</v>
      </c>
      <c r="G33" s="5" t="b">
        <v>1</v>
      </c>
      <c r="H33" s="5" t="s">
        <v>1130</v>
      </c>
      <c r="I33" s="5" t="s">
        <v>1390</v>
      </c>
      <c r="J33" s="5"/>
      <c r="K33" s="5" t="b">
        <v>1</v>
      </c>
      <c r="L33" t="str">
        <f t="array" ref="L33">_xlfn.LET(_xlpm.a,_xlfn.TEXTJOIN(";",TRUE,IF((Map_mã!$C$6:$C$128=BCTC!$C33)*(Map_mã!$G$6:$G$128=0),Map_mã!$E$6:$E$128,"")),IF(LEN(_xlpm.a)&gt;1,_xlpm.a,""))</f>
        <v>045_</v>
      </c>
      <c r="M33" t="str">
        <f t="array" ref="M33">_xlfn.TEXTJOIN("; ",TRUE,IF((Map_mã!$C$6:$C$128=BCTC!$C33)*(Map_mã!$G$6:$G$128=0),Map_mã!$I$6:$I$128,""))</f>
        <v>Dự phòng phải thu khó đòi ngắn hạn (*)</v>
      </c>
    </row>
    <row r="34" spans="3:13" x14ac:dyDescent="0.35">
      <c r="C34" s="5" t="s">
        <v>537</v>
      </c>
      <c r="D34" s="5" t="s">
        <v>1040</v>
      </c>
      <c r="E34" s="14">
        <v>0</v>
      </c>
      <c r="F34" s="14">
        <v>-1</v>
      </c>
      <c r="G34" s="5" t="b">
        <v>1</v>
      </c>
      <c r="H34" s="5" t="s">
        <v>537</v>
      </c>
      <c r="I34" s="5" t="s">
        <v>1390</v>
      </c>
      <c r="J34" s="5"/>
      <c r="K34" s="5" t="b">
        <v>1</v>
      </c>
      <c r="L34" t="str">
        <f t="array" ref="L34">_xlfn.LET(_xlpm.a,_xlfn.TEXTJOIN(";",TRUE,IF((Map_mã!$C$6:$C$128=BCTC!$C34)*(Map_mã!$G$6:$G$128=0),Map_mã!$E$6:$E$128,"")),IF(LEN(_xlpm.a)&gt;1,_xlpm.a,""))</f>
        <v>050_</v>
      </c>
      <c r="M34" t="str">
        <f t="array" ref="M34">_xlfn.TEXTJOIN("; ",TRUE,IF((Map_mã!$C$6:$C$128=BCTC!$C34)*(Map_mã!$G$6:$G$128=0),Map_mã!$I$6:$I$128,""))</f>
        <v>Tài sản thiếu chờ xử lý</v>
      </c>
    </row>
    <row r="35" spans="3:13" x14ac:dyDescent="0.35">
      <c r="C35" s="5" t="s">
        <v>1066</v>
      </c>
      <c r="D35" s="5" t="s">
        <v>1400</v>
      </c>
      <c r="E35" s="14">
        <v>0</v>
      </c>
      <c r="F35" s="14">
        <v>-1</v>
      </c>
      <c r="G35" s="5" t="b">
        <v>1</v>
      </c>
      <c r="H35" s="5" t="s">
        <v>1066</v>
      </c>
      <c r="I35" s="5" t="s">
        <v>1390</v>
      </c>
      <c r="J35" s="5"/>
      <c r="K35" s="5" t="b">
        <v>1</v>
      </c>
      <c r="L35" t="str">
        <f t="array" ref="L35">_xlfn.LET(_xlpm.a,_xlfn.TEXTJOIN(";",TRUE,IF((Map_mã!$C$6:$C$128=BCTC!$C35)*(Map_mã!$G$6:$G$128=0),Map_mã!$E$6:$E$128,"")),IF(LEN(_xlpm.a)&gt;1,_xlpm.a,""))</f>
        <v>071_</v>
      </c>
      <c r="M35" t="str">
        <f t="array" ref="M35">_xlfn.TEXTJOIN("; ",TRUE,IF((Map_mã!$C$6:$C$128=BCTC!$C35)*(Map_mã!$G$6:$G$128=0),Map_mã!$I$6:$I$128,""))</f>
        <v>Hàng tồn kho</v>
      </c>
    </row>
    <row r="36" spans="3:13" x14ac:dyDescent="0.35">
      <c r="C36" s="5" t="s">
        <v>1136</v>
      </c>
      <c r="D36" s="5" t="s">
        <v>1401</v>
      </c>
      <c r="E36" s="14">
        <v>0</v>
      </c>
      <c r="F36" s="14">
        <v>-1</v>
      </c>
      <c r="G36" s="5" t="b">
        <v>1</v>
      </c>
      <c r="H36" s="5" t="s">
        <v>1136</v>
      </c>
      <c r="I36" s="5" t="s">
        <v>1390</v>
      </c>
      <c r="J36" s="5"/>
      <c r="K36" s="5" t="b">
        <v>1</v>
      </c>
      <c r="L36" t="str">
        <f t="array" ref="L36">_xlfn.LET(_xlpm.a,_xlfn.TEXTJOIN(";",TRUE,IF((Map_mã!$C$6:$C$128=BCTC!$C36)*(Map_mã!$G$6:$G$128=0),Map_mã!$E$6:$E$128,"")),IF(LEN(_xlpm.a)&gt;1,_xlpm.a,""))</f>
        <v>072_</v>
      </c>
      <c r="M36" t="str">
        <f t="array" ref="M36">_xlfn.TEXTJOIN("; ",TRUE,IF((Map_mã!$C$6:$C$128=BCTC!$C36)*(Map_mã!$G$6:$G$128=0),Map_mã!$I$6:$I$128,""))</f>
        <v>Dự phòng giảm giá hàng tồn kho (*)</v>
      </c>
    </row>
    <row r="37" spans="3:13" x14ac:dyDescent="0.35">
      <c r="C37" s="5" t="s">
        <v>72</v>
      </c>
      <c r="D37" s="5" t="s">
        <v>1147</v>
      </c>
      <c r="E37" s="14">
        <v>0</v>
      </c>
      <c r="F37" s="14">
        <v>-1</v>
      </c>
      <c r="G37" s="5" t="b">
        <v>1</v>
      </c>
      <c r="H37" s="5" t="s">
        <v>72</v>
      </c>
      <c r="I37" s="5" t="s">
        <v>1390</v>
      </c>
      <c r="J37" s="5" t="b">
        <v>1</v>
      </c>
      <c r="K37" s="5" t="b">
        <v>1</v>
      </c>
      <c r="L37" t="str">
        <f t="array" ref="L37">_xlfn.LET(_xlpm.a,_xlfn.TEXTJOIN(";",TRUE,IF((Map_mã!$C$6:$C$128=BCTC!$C37)*(Map_mã!$G$6:$G$128=0),Map_mã!$E$6:$E$128,"")),IF(LEN(_xlpm.a)&gt;1,_xlpm.a,""))</f>
        <v>131_</v>
      </c>
      <c r="M37" t="str">
        <f t="array" ref="M37">_xlfn.TEXTJOIN("; ",TRUE,IF((Map_mã!$C$6:$C$128=BCTC!$C37)*(Map_mã!$G$6:$G$128=0),Map_mã!$I$6:$I$128,""))</f>
        <v>Chi phí trả trước ngắn hạn</v>
      </c>
    </row>
    <row r="38" spans="3:13" x14ac:dyDescent="0.35">
      <c r="C38" s="5" t="s">
        <v>1030</v>
      </c>
      <c r="D38" s="5" t="s">
        <v>1029</v>
      </c>
      <c r="E38" s="14">
        <v>0</v>
      </c>
      <c r="F38" s="14">
        <v>-1</v>
      </c>
      <c r="G38" s="5" t="b">
        <v>1</v>
      </c>
      <c r="H38" s="5" t="s">
        <v>1030</v>
      </c>
      <c r="I38" s="5" t="s">
        <v>1390</v>
      </c>
      <c r="J38" s="5"/>
      <c r="K38" s="5" t="b">
        <v>1</v>
      </c>
      <c r="L38" t="str">
        <f t="array" ref="L38">_xlfn.LET(_xlpm.a,_xlfn.TEXTJOIN(";",TRUE,IF((Map_mã!$C$6:$C$128=BCTC!$C38)*(Map_mã!$G$6:$G$128=0),Map_mã!$E$6:$E$128,"")),IF(LEN(_xlpm.a)&gt;1,_xlpm.a,""))</f>
        <v/>
      </c>
      <c r="M38" t="str">
        <f t="array" ref="M38">_xlfn.TEXTJOIN("; ",TRUE,IF((Map_mã!$C$6:$C$128=BCTC!$C38)*(Map_mã!$G$6:$G$128=0),Map_mã!$I$6:$I$128,""))</f>
        <v/>
      </c>
    </row>
    <row r="39" spans="3:13" x14ac:dyDescent="0.35">
      <c r="C39" s="5" t="s">
        <v>1068</v>
      </c>
      <c r="D39" s="5" t="s">
        <v>1402</v>
      </c>
      <c r="E39" s="14">
        <v>0</v>
      </c>
      <c r="F39" s="14">
        <v>-1</v>
      </c>
      <c r="G39" s="5" t="b">
        <v>1</v>
      </c>
      <c r="H39" s="5" t="s">
        <v>1068</v>
      </c>
      <c r="I39" s="5" t="s">
        <v>1390</v>
      </c>
      <c r="J39" s="5"/>
      <c r="K39" s="5" t="b">
        <v>1</v>
      </c>
      <c r="L39" t="str">
        <f t="array" ref="L39">_xlfn.LET(_xlpm.a,_xlfn.TEXTJOIN(";",TRUE,IF((Map_mã!$C$6:$C$128=BCTC!$C39)*(Map_mã!$G$6:$G$128=0),Map_mã!$E$6:$E$128,"")),IF(LEN(_xlpm.a)&gt;1,_xlpm.a,""))</f>
        <v>170_</v>
      </c>
      <c r="M39" t="str">
        <f t="array" ref="M39">_xlfn.TEXTJOIN("; ",TRUE,IF((Map_mã!$C$6:$C$128=BCTC!$C39)*(Map_mã!$G$6:$G$128=0),Map_mã!$I$6:$I$128,""))</f>
        <v>Thuế và các khoản phải nộp Nhà nước</v>
      </c>
    </row>
    <row r="40" spans="3:13" x14ac:dyDescent="0.35">
      <c r="C40" s="5" t="s">
        <v>1073</v>
      </c>
      <c r="D40" s="5" t="s">
        <v>1403</v>
      </c>
      <c r="E40" s="14">
        <v>0</v>
      </c>
      <c r="F40" s="14">
        <v>-1</v>
      </c>
      <c r="G40" s="5" t="b">
        <v>1</v>
      </c>
      <c r="H40" s="5" t="s">
        <v>1073</v>
      </c>
      <c r="I40" s="5" t="s">
        <v>1390</v>
      </c>
      <c r="J40" s="5"/>
      <c r="K40" s="5" t="b">
        <v>1</v>
      </c>
      <c r="L40" t="str">
        <f t="array" ref="L40">_xlfn.LET(_xlpm.a,_xlfn.TEXTJOIN(";",TRUE,IF((Map_mã!$C$6:$C$128=BCTC!$C40)*(Map_mã!$G$6:$G$128=0),Map_mã!$E$6:$E$128,"")),IF(LEN(_xlpm.a)&gt;1,_xlpm.a,""))</f>
        <v/>
      </c>
      <c r="M40" t="str">
        <f t="array" ref="M40">_xlfn.TEXTJOIN("; ",TRUE,IF((Map_mã!$C$6:$C$128=BCTC!$C40)*(Map_mã!$G$6:$G$128=0),Map_mã!$I$6:$I$128,""))</f>
        <v>-</v>
      </c>
    </row>
    <row r="41" spans="3:13" x14ac:dyDescent="0.35">
      <c r="C41" s="5" t="s">
        <v>1078</v>
      </c>
      <c r="D41" s="5" t="s">
        <v>1404</v>
      </c>
      <c r="E41" s="14">
        <v>0</v>
      </c>
      <c r="F41" s="14">
        <v>-1</v>
      </c>
      <c r="G41" s="5" t="b">
        <v>1</v>
      </c>
      <c r="H41" s="5" t="s">
        <v>1078</v>
      </c>
      <c r="I41" s="5" t="s">
        <v>1390</v>
      </c>
      <c r="J41" s="5"/>
      <c r="K41" s="5" t="b">
        <v>1</v>
      </c>
      <c r="L41" t="str">
        <f t="array" ref="L41">_xlfn.LET(_xlpm.a,_xlfn.TEXTJOIN(";",TRUE,IF((Map_mã!$C$6:$C$128=BCTC!$C41)*(Map_mã!$G$6:$G$128=0),Map_mã!$E$6:$E$128,"")),IF(LEN(_xlpm.a)&gt;1,_xlpm.a,""))</f>
        <v>061_</v>
      </c>
      <c r="M41" t="str">
        <f t="array" ref="M41">_xlfn.TEXTJOIN("; ",TRUE,IF((Map_mã!$C$6:$C$128=BCTC!$C41)*(Map_mã!$G$6:$G$128=0),Map_mã!$I$6:$I$128,""))</f>
        <v>Tài sản khác ngắn hạn</v>
      </c>
    </row>
    <row r="42" spans="3:13" x14ac:dyDescent="0.35">
      <c r="C42" s="5" t="s">
        <v>1024</v>
      </c>
      <c r="D42" s="5" t="s">
        <v>1023</v>
      </c>
      <c r="E42" s="14">
        <v>0</v>
      </c>
      <c r="F42" s="14">
        <v>-1</v>
      </c>
      <c r="G42" s="5" t="b">
        <v>1</v>
      </c>
      <c r="H42" s="5" t="s">
        <v>1024</v>
      </c>
      <c r="I42" s="5" t="s">
        <v>1405</v>
      </c>
      <c r="J42" s="5" t="b">
        <v>1</v>
      </c>
      <c r="K42" s="5" t="b">
        <v>1</v>
      </c>
      <c r="L42" t="str">
        <f t="array" ref="L42">_xlfn.LET(_xlpm.a,_xlfn.TEXTJOIN(";",TRUE,IF((Map_mã!$C$6:$C$128=BCTC!$C42)*(Map_mã!$G$6:$G$128=0),Map_mã!$E$6:$E$128,"")),IF(LEN(_xlpm.a)&gt;1,_xlpm.a,""))</f>
        <v>032_</v>
      </c>
      <c r="M42" t="str">
        <f t="array" ref="M42">_xlfn.TEXTJOIN("; ",TRUE,IF((Map_mã!$C$6:$C$128=BCTC!$C42)*(Map_mã!$G$6:$G$128=0),Map_mã!$I$6:$I$128,""))</f>
        <v>Phải thu của khách hàng dài hạn</v>
      </c>
    </row>
    <row r="43" spans="3:13" x14ac:dyDescent="0.35">
      <c r="C43" s="5" t="s">
        <v>1094</v>
      </c>
      <c r="D43" s="5" t="s">
        <v>1406</v>
      </c>
      <c r="E43" s="14">
        <v>0</v>
      </c>
      <c r="F43" s="14">
        <v>-1</v>
      </c>
      <c r="G43" s="5" t="b">
        <v>1</v>
      </c>
      <c r="H43" s="5" t="s">
        <v>1094</v>
      </c>
      <c r="I43" s="5" t="s">
        <v>1405</v>
      </c>
      <c r="J43" s="5" t="b">
        <v>1</v>
      </c>
      <c r="K43" s="5" t="b">
        <v>1</v>
      </c>
      <c r="L43" t="str">
        <f t="array" ref="L43">_xlfn.LET(_xlpm.a,_xlfn.TEXTJOIN(";",TRUE,IF((Map_mã!$C$6:$C$128=BCTC!$C43)*(Map_mã!$G$6:$G$128=0),Map_mã!$E$6:$E$128,"")),IF(LEN(_xlpm.a)&gt;1,_xlpm.a,""))</f>
        <v>034_</v>
      </c>
      <c r="M43" t="str">
        <f t="array" ref="M43">_xlfn.TEXTJOIN("; ",TRUE,IF((Map_mã!$C$6:$C$128=BCTC!$C43)*(Map_mã!$G$6:$G$128=0),Map_mã!$I$6:$I$128,""))</f>
        <v>Trả trước cho người bán dài hạn</v>
      </c>
    </row>
    <row r="44" spans="3:13" x14ac:dyDescent="0.35">
      <c r="C44" s="5" t="s">
        <v>1038</v>
      </c>
      <c r="D44" s="5" t="s">
        <v>1037</v>
      </c>
      <c r="E44" s="14">
        <v>0</v>
      </c>
      <c r="F44" s="14">
        <v>-1</v>
      </c>
      <c r="G44" s="5" t="b">
        <v>1</v>
      </c>
      <c r="H44" s="5" t="s">
        <v>1038</v>
      </c>
      <c r="I44" s="5" t="s">
        <v>1405</v>
      </c>
      <c r="J44" s="5"/>
      <c r="K44" s="5" t="b">
        <v>1</v>
      </c>
      <c r="L44" t="str">
        <f t="array" ref="L44">_xlfn.LET(_xlpm.a,_xlfn.TEXTJOIN(";",TRUE,IF((Map_mã!$C$6:$C$128=BCTC!$C44)*(Map_mã!$G$6:$G$128=0),Map_mã!$E$6:$E$128,"")),IF(LEN(_xlpm.a)&gt;1,_xlpm.a,""))</f>
        <v>064_</v>
      </c>
      <c r="M44" t="str">
        <f t="array" ref="M44">_xlfn.TEXTJOIN("; ",TRUE,IF((Map_mã!$C$6:$C$128=BCTC!$C44)*(Map_mã!$G$6:$G$128=0),Map_mã!$I$6:$I$128,""))</f>
        <v>Phải thu nội bộ dài hạn</v>
      </c>
    </row>
    <row r="45" spans="3:13" x14ac:dyDescent="0.35">
      <c r="C45" s="5" t="s">
        <v>1035</v>
      </c>
      <c r="D45" s="5" t="s">
        <v>1034</v>
      </c>
      <c r="E45" s="14">
        <v>0</v>
      </c>
      <c r="F45" s="14">
        <v>-1</v>
      </c>
      <c r="G45" s="5" t="b">
        <v>1</v>
      </c>
      <c r="H45" s="5" t="s">
        <v>1035</v>
      </c>
      <c r="I45" s="5" t="s">
        <v>1405</v>
      </c>
      <c r="J45" s="5" t="b">
        <v>1</v>
      </c>
      <c r="K45" s="5" t="b">
        <v>1</v>
      </c>
      <c r="L45" t="str">
        <f t="array" ref="L45">_xlfn.LET(_xlpm.a,_xlfn.TEXTJOIN(";",TRUE,IF((Map_mã!$C$6:$C$128=BCTC!$C45)*(Map_mã!$G$6:$G$128=0),Map_mã!$E$6:$E$128,"")),IF(LEN(_xlpm.a)&gt;1,_xlpm.a,""))</f>
        <v>064_</v>
      </c>
      <c r="M45" t="str">
        <f t="array" ref="M45">_xlfn.TEXTJOIN("; ",TRUE,IF((Map_mã!$C$6:$C$128=BCTC!$C45)*(Map_mã!$G$6:$G$128=0),Map_mã!$I$6:$I$128,""))</f>
        <v>Phải thu nội bộ dài hạn</v>
      </c>
    </row>
    <row r="46" spans="3:13" x14ac:dyDescent="0.35">
      <c r="C46" s="5" t="s">
        <v>1008</v>
      </c>
      <c r="D46" s="5" t="s">
        <v>1407</v>
      </c>
      <c r="E46" s="14">
        <v>0</v>
      </c>
      <c r="F46" s="14">
        <v>-1</v>
      </c>
      <c r="G46" s="5" t="b">
        <v>1</v>
      </c>
      <c r="H46" s="5" t="s">
        <v>1008</v>
      </c>
      <c r="I46" s="5" t="s">
        <v>1405</v>
      </c>
      <c r="J46" s="5" t="b">
        <v>1</v>
      </c>
      <c r="K46" s="5" t="b">
        <v>1</v>
      </c>
      <c r="L46" t="str">
        <f t="array" ref="L46">_xlfn.LET(_xlpm.a,_xlfn.TEXTJOIN(";",TRUE,IF((Map_mã!$C$6:$C$128=BCTC!$C46)*(Map_mã!$G$6:$G$128=0),Map_mã!$E$6:$E$128,"")),IF(LEN(_xlpm.a)&gt;1,_xlpm.a,""))</f>
        <v>044_</v>
      </c>
      <c r="M46" t="str">
        <f t="array" ref="M46">_xlfn.TEXTJOIN("; ",TRUE,IF((Map_mã!$C$6:$C$128=BCTC!$C46)*(Map_mã!$G$6:$G$128=0),Map_mã!$I$6:$I$128,""))</f>
        <v>Phải thu về cho vay dài hạn</v>
      </c>
    </row>
    <row r="47" spans="3:13" x14ac:dyDescent="0.35">
      <c r="C47" s="5" t="s">
        <v>1045</v>
      </c>
      <c r="D47" s="5" t="s">
        <v>1408</v>
      </c>
      <c r="E47" s="14">
        <v>0</v>
      </c>
      <c r="F47" s="14">
        <v>-1</v>
      </c>
      <c r="G47" s="5" t="b">
        <v>1</v>
      </c>
      <c r="H47" s="5" t="s">
        <v>1045</v>
      </c>
      <c r="I47" s="5" t="s">
        <v>1405</v>
      </c>
      <c r="J47" s="5" t="b">
        <v>1</v>
      </c>
      <c r="K47" s="5" t="b">
        <v>1</v>
      </c>
      <c r="L47" t="str">
        <f t="array" ref="L47">_xlfn.LET(_xlpm.a,_xlfn.TEXTJOIN(";",TRUE,IF((Map_mã!$C$6:$C$128=BCTC!$C47)*(Map_mã!$G$6:$G$128=0),Map_mã!$E$6:$E$128,"")),IF(LEN(_xlpm.a)&gt;1,_xlpm.a,""))</f>
        <v>042_</v>
      </c>
      <c r="M47" t="str">
        <f t="array" ref="M47">_xlfn.TEXTJOIN("; ",TRUE,IF((Map_mã!$C$6:$C$128=BCTC!$C47)*(Map_mã!$G$6:$G$128=0),Map_mã!$I$6:$I$128,""))</f>
        <v>Phải thu khác dài hạn</v>
      </c>
    </row>
    <row r="48" spans="3:13" x14ac:dyDescent="0.35">
      <c r="C48" s="5" t="s">
        <v>1133</v>
      </c>
      <c r="D48" s="5" t="s">
        <v>1409</v>
      </c>
      <c r="E48" s="14">
        <v>0</v>
      </c>
      <c r="F48" s="14">
        <v>-1</v>
      </c>
      <c r="G48" s="5" t="b">
        <v>1</v>
      </c>
      <c r="H48" s="5" t="s">
        <v>1133</v>
      </c>
      <c r="I48" s="5" t="s">
        <v>1405</v>
      </c>
      <c r="J48" s="5"/>
      <c r="K48" s="5" t="b">
        <v>1</v>
      </c>
      <c r="L48" t="str">
        <f t="array" ref="L48">_xlfn.LET(_xlpm.a,_xlfn.TEXTJOIN(";",TRUE,IF((Map_mã!$C$6:$C$128=BCTC!$C48)*(Map_mã!$G$6:$G$128=0),Map_mã!$E$6:$E$128,"")),IF(LEN(_xlpm.a)&gt;1,_xlpm.a,""))</f>
        <v>046_</v>
      </c>
      <c r="M48" t="str">
        <f t="array" ref="M48">_xlfn.TEXTJOIN("; ",TRUE,IF((Map_mã!$C$6:$C$128=BCTC!$C48)*(Map_mã!$G$6:$G$128=0),Map_mã!$I$6:$I$128,""))</f>
        <v>Dự phòng phải thu khó đòi dài hạn (*)</v>
      </c>
    </row>
    <row r="49" spans="3:13" x14ac:dyDescent="0.35">
      <c r="C49" s="5" t="s">
        <v>1093</v>
      </c>
      <c r="D49" s="5" t="s">
        <v>1410</v>
      </c>
      <c r="E49" s="14">
        <v>0</v>
      </c>
      <c r="F49" s="14">
        <v>-1</v>
      </c>
      <c r="G49" s="5" t="b">
        <v>1</v>
      </c>
      <c r="H49" s="5" t="s">
        <v>1093</v>
      </c>
      <c r="I49" s="5" t="s">
        <v>1405</v>
      </c>
      <c r="J49" s="5"/>
      <c r="K49" s="5" t="b">
        <v>1</v>
      </c>
      <c r="L49" t="str">
        <f t="array" ref="L49">_xlfn.LET(_xlpm.a,_xlfn.TEXTJOIN(";",TRUE,IF((Map_mã!$C$6:$C$128=BCTC!$C49)*(Map_mã!$G$6:$G$128=0),Map_mã!$E$6:$E$128,"")),IF(LEN(_xlpm.a)&gt;1,_xlpm.a,""))</f>
        <v>091_;091x</v>
      </c>
      <c r="M49" t="str">
        <f t="array" ref="M49">_xlfn.TEXTJOIN("; ",TRUE,IF((Map_mã!$C$6:$C$128=BCTC!$C49)*(Map_mã!$G$6:$G$128=0),Map_mã!$I$6:$I$128,""))</f>
        <v>TSCĐ hữu hình - Nguyên giá; NG TSCĐ HH đã KH hết đang sử dụng</v>
      </c>
    </row>
    <row r="50" spans="3:13" x14ac:dyDescent="0.35">
      <c r="C50" s="5" t="s">
        <v>1100</v>
      </c>
      <c r="D50" s="5" t="s">
        <v>1411</v>
      </c>
      <c r="E50" s="14">
        <v>0</v>
      </c>
      <c r="F50" s="14">
        <v>-1</v>
      </c>
      <c r="G50" s="5" t="b">
        <v>1</v>
      </c>
      <c r="H50" s="5" t="s">
        <v>1100</v>
      </c>
      <c r="I50" s="5" t="s">
        <v>1405</v>
      </c>
      <c r="J50" s="5"/>
      <c r="K50" s="5" t="b">
        <v>1</v>
      </c>
      <c r="L50" t="str">
        <f t="array" ref="L50">_xlfn.LET(_xlpm.a,_xlfn.TEXTJOIN(";",TRUE,IF((Map_mã!$C$6:$C$128=BCTC!$C50)*(Map_mã!$G$6:$G$128=0),Map_mã!$E$6:$E$128,"")),IF(LEN(_xlpm.a)&gt;1,_xlpm.a,""))</f>
        <v>092_</v>
      </c>
      <c r="M50" t="str">
        <f t="array" ref="M50">_xlfn.TEXTJOIN("; ",TRUE,IF((Map_mã!$C$6:$C$128=BCTC!$C50)*(Map_mã!$G$6:$G$128=0),Map_mã!$I$6:$I$128,""))</f>
        <v>TSCĐ hữu hình - Hao mòn lũy kế (*)</v>
      </c>
    </row>
    <row r="51" spans="3:13" x14ac:dyDescent="0.35">
      <c r="C51" s="5" t="s">
        <v>1096</v>
      </c>
      <c r="D51" s="5" t="s">
        <v>1412</v>
      </c>
      <c r="E51" s="14">
        <v>0</v>
      </c>
      <c r="F51" s="14">
        <v>-1</v>
      </c>
      <c r="G51" s="5" t="b">
        <v>1</v>
      </c>
      <c r="H51" s="5" t="s">
        <v>1096</v>
      </c>
      <c r="I51" s="5" t="s">
        <v>1405</v>
      </c>
      <c r="J51" s="5"/>
      <c r="K51" s="5" t="b">
        <v>1</v>
      </c>
      <c r="L51" t="str">
        <f t="array" ref="L51">_xlfn.LET(_xlpm.a,_xlfn.TEXTJOIN(";",TRUE,IF((Map_mã!$C$6:$C$128=BCTC!$C51)*(Map_mã!$G$6:$G$128=0),Map_mã!$E$6:$E$128,"")),IF(LEN(_xlpm.a)&gt;1,_xlpm.a,""))</f>
        <v>111_</v>
      </c>
      <c r="M51" t="str">
        <f t="array" ref="M51">_xlfn.TEXTJOIN("; ",TRUE,IF((Map_mã!$C$6:$C$128=BCTC!$C51)*(Map_mã!$G$6:$G$128=0),Map_mã!$I$6:$I$128,""))</f>
        <v>TSCĐ thuê tài chính - Nguyên giá</v>
      </c>
    </row>
    <row r="52" spans="3:13" x14ac:dyDescent="0.35">
      <c r="C52" s="5" t="s">
        <v>1103</v>
      </c>
      <c r="D52" s="5" t="s">
        <v>1413</v>
      </c>
      <c r="E52" s="14">
        <v>0</v>
      </c>
      <c r="F52" s="14">
        <v>-1</v>
      </c>
      <c r="G52" s="5" t="b">
        <v>1</v>
      </c>
      <c r="H52" s="5" t="s">
        <v>1103</v>
      </c>
      <c r="I52" s="5" t="s">
        <v>1405</v>
      </c>
      <c r="J52" s="5"/>
      <c r="K52" s="5" t="b">
        <v>1</v>
      </c>
      <c r="L52" t="str">
        <f t="array" ref="L52">_xlfn.LET(_xlpm.a,_xlfn.TEXTJOIN(";",TRUE,IF((Map_mã!$C$6:$C$128=BCTC!$C52)*(Map_mã!$G$6:$G$128=0),Map_mã!$E$6:$E$128,"")),IF(LEN(_xlpm.a)&gt;1,_xlpm.a,""))</f>
        <v>112_</v>
      </c>
      <c r="M52" t="str">
        <f t="array" ref="M52">_xlfn.TEXTJOIN("; ",TRUE,IF((Map_mã!$C$6:$C$128=BCTC!$C52)*(Map_mã!$G$6:$G$128=0),Map_mã!$I$6:$I$128,""))</f>
        <v>TSCĐ thuê tài chính - Hao mòn lũy kế (*)</v>
      </c>
    </row>
    <row r="53" spans="3:13" x14ac:dyDescent="0.35">
      <c r="C53" s="5" t="s">
        <v>102</v>
      </c>
      <c r="D53" s="5" t="s">
        <v>1414</v>
      </c>
      <c r="E53" s="14">
        <v>0</v>
      </c>
      <c r="F53" s="14">
        <v>-1</v>
      </c>
      <c r="G53" s="5" t="b">
        <v>1</v>
      </c>
      <c r="H53" s="5" t="s">
        <v>102</v>
      </c>
      <c r="I53" s="5" t="s">
        <v>1405</v>
      </c>
      <c r="J53" s="5"/>
      <c r="K53" s="5" t="b">
        <v>1</v>
      </c>
      <c r="L53" t="str">
        <f t="array" ref="L53">_xlfn.LET(_xlpm.a,_xlfn.TEXTJOIN(";",TRUE,IF((Map_mã!$C$6:$C$128=BCTC!$C53)*(Map_mã!$G$6:$G$128=0),Map_mã!$E$6:$E$128,"")),IF(LEN(_xlpm.a)&gt;1,_xlpm.a,""))</f>
        <v>101_;101x</v>
      </c>
      <c r="M53" t="str">
        <f t="array" ref="M53">_xlfn.TEXTJOIN("; ",TRUE,IF((Map_mã!$C$6:$C$128=BCTC!$C53)*(Map_mã!$G$6:$G$128=0),Map_mã!$I$6:$I$128,""))</f>
        <v>TSCĐ vô hình - Nguyên giá; NG TSCĐ VH đã KH hết đang sử dụng</v>
      </c>
    </row>
    <row r="54" spans="3:13" x14ac:dyDescent="0.35">
      <c r="C54" s="5" t="s">
        <v>116</v>
      </c>
      <c r="D54" s="5" t="s">
        <v>1415</v>
      </c>
      <c r="E54" s="14">
        <v>0</v>
      </c>
      <c r="F54" s="14">
        <v>-1</v>
      </c>
      <c r="G54" s="5" t="b">
        <v>1</v>
      </c>
      <c r="H54" s="5" t="s">
        <v>116</v>
      </c>
      <c r="I54" s="5" t="s">
        <v>1405</v>
      </c>
      <c r="J54" s="5"/>
      <c r="K54" s="5" t="b">
        <v>1</v>
      </c>
      <c r="L54" t="str">
        <f t="array" ref="L54">_xlfn.LET(_xlpm.a,_xlfn.TEXTJOIN(";",TRUE,IF((Map_mã!$C$6:$C$128=BCTC!$C54)*(Map_mã!$G$6:$G$128=0),Map_mã!$E$6:$E$128,"")),IF(LEN(_xlpm.a)&gt;1,_xlpm.a,""))</f>
        <v>102_</v>
      </c>
      <c r="M54" t="str">
        <f t="array" ref="M54">_xlfn.TEXTJOIN("; ",TRUE,IF((Map_mã!$C$6:$C$128=BCTC!$C54)*(Map_mã!$G$6:$G$128=0),Map_mã!$I$6:$I$128,""))</f>
        <v>TSCĐ vô hình - Hao mòn lũy kế (*)</v>
      </c>
    </row>
    <row r="55" spans="3:13" x14ac:dyDescent="0.35">
      <c r="C55" s="5" t="s">
        <v>1111</v>
      </c>
      <c r="D55" s="5" t="s">
        <v>1416</v>
      </c>
      <c r="E55" s="14">
        <v>0</v>
      </c>
      <c r="F55" s="14">
        <v>-1</v>
      </c>
      <c r="G55" s="5" t="b">
        <v>1</v>
      </c>
      <c r="H55" s="5" t="s">
        <v>1111</v>
      </c>
      <c r="I55" s="5" t="s">
        <v>1405</v>
      </c>
      <c r="J55" s="5"/>
      <c r="K55" s="5" t="b">
        <v>1</v>
      </c>
      <c r="L55" t="str">
        <f t="array" ref="L55">_xlfn.LET(_xlpm.a,_xlfn.TEXTJOIN(";",TRUE,IF((Map_mã!$C$6:$C$128=BCTC!$C55)*(Map_mã!$G$6:$G$128=0),Map_mã!$E$6:$E$128,"")),IF(LEN(_xlpm.a)&gt;1,_xlpm.a,""))</f>
        <v>121_</v>
      </c>
      <c r="M55" t="str">
        <f t="array" ref="M55">_xlfn.TEXTJOIN("; ",TRUE,IF((Map_mã!$C$6:$C$128=BCTC!$C55)*(Map_mã!$G$6:$G$128=0),Map_mã!$I$6:$I$128,""))</f>
        <v>BĐS đầu tư - Nguyên giá</v>
      </c>
    </row>
    <row r="56" spans="3:13" x14ac:dyDescent="0.35">
      <c r="C56" s="5" t="s">
        <v>1108</v>
      </c>
      <c r="D56" s="5" t="s">
        <v>1417</v>
      </c>
      <c r="E56" s="14">
        <v>0</v>
      </c>
      <c r="F56" s="14">
        <v>-1</v>
      </c>
      <c r="G56" s="5" t="b">
        <v>1</v>
      </c>
      <c r="H56" s="5" t="s">
        <v>1108</v>
      </c>
      <c r="I56" s="5" t="s">
        <v>1405</v>
      </c>
      <c r="J56" s="5"/>
      <c r="K56" s="5" t="b">
        <v>1</v>
      </c>
      <c r="L56" t="str">
        <f t="array" ref="L56">_xlfn.LET(_xlpm.a,_xlfn.TEXTJOIN(";",TRUE,IF((Map_mã!$C$6:$C$128=BCTC!$C56)*(Map_mã!$G$6:$G$128=0),Map_mã!$E$6:$E$128,"")),IF(LEN(_xlpm.a)&gt;1,_xlpm.a,""))</f>
        <v>122_</v>
      </c>
      <c r="M56" t="str">
        <f t="array" ref="M56">_xlfn.TEXTJOIN("; ",TRUE,IF((Map_mã!$C$6:$C$128=BCTC!$C56)*(Map_mã!$G$6:$G$128=0),Map_mã!$I$6:$I$128,""))</f>
        <v>BĐS đầu tư - Hao mòn lũy kế (*)</v>
      </c>
    </row>
    <row r="57" spans="3:13" x14ac:dyDescent="0.35">
      <c r="C57" s="5" t="s">
        <v>1077</v>
      </c>
      <c r="D57" s="5" t="s">
        <v>1076</v>
      </c>
      <c r="E57" s="14">
        <v>0</v>
      </c>
      <c r="F57" s="14">
        <v>-1</v>
      </c>
      <c r="G57" s="5" t="b">
        <v>1</v>
      </c>
      <c r="H57" s="5" t="s">
        <v>1077</v>
      </c>
      <c r="I57" s="5" t="s">
        <v>1405</v>
      </c>
      <c r="J57" s="5" t="b">
        <v>1</v>
      </c>
      <c r="K57" s="5" t="b">
        <v>1</v>
      </c>
      <c r="L57" t="str">
        <f t="array" ref="L57">_xlfn.LET(_xlpm.a,_xlfn.TEXTJOIN(";",TRUE,IF((Map_mã!$C$6:$C$128=BCTC!$C57)*(Map_mã!$G$6:$G$128=0),Map_mã!$E$6:$E$128,"")),IF(LEN(_xlpm.a)&gt;1,_xlpm.a,""))</f>
        <v>081_</v>
      </c>
      <c r="M57" t="str">
        <f t="array" ref="M57">_xlfn.TEXTJOIN("; ",TRUE,IF((Map_mã!$C$6:$C$128=BCTC!$C57)*(Map_mã!$G$6:$G$128=0),Map_mã!$I$6:$I$128,""))</f>
        <v>Chi phí SXKD dở dang dài hạn</v>
      </c>
    </row>
    <row r="58" spans="3:13" x14ac:dyDescent="0.35">
      <c r="C58" s="5" t="s">
        <v>1142</v>
      </c>
      <c r="D58" s="5" t="s">
        <v>1418</v>
      </c>
      <c r="E58" s="14">
        <v>0</v>
      </c>
      <c r="F58" s="14">
        <v>-1</v>
      </c>
      <c r="G58" s="5" t="b">
        <v>1</v>
      </c>
      <c r="H58" s="5" t="s">
        <v>1142</v>
      </c>
      <c r="I58" s="5" t="s">
        <v>1405</v>
      </c>
      <c r="J58" s="5"/>
      <c r="K58" s="5" t="b">
        <v>1</v>
      </c>
      <c r="L58" t="str">
        <f t="array" ref="L58">_xlfn.LET(_xlpm.a,_xlfn.TEXTJOIN(";",TRUE,IF((Map_mã!$C$6:$C$128=BCTC!$C58)*(Map_mã!$G$6:$G$128=0),Map_mã!$E$6:$E$128,"")),IF(LEN(_xlpm.a)&gt;1,_xlpm.a,""))</f>
        <v>082_</v>
      </c>
      <c r="M58" t="str">
        <f t="array" ref="M58">_xlfn.TEXTJOIN("; ",TRUE,IF((Map_mã!$C$6:$C$128=BCTC!$C58)*(Map_mã!$G$6:$G$128=0),Map_mã!$I$6:$I$128,""))</f>
        <v>Chi phí XDCB dở dang</v>
      </c>
    </row>
    <row r="59" spans="3:13" x14ac:dyDescent="0.35">
      <c r="C59" s="5" t="s">
        <v>1114</v>
      </c>
      <c r="D59" s="5" t="s">
        <v>1113</v>
      </c>
      <c r="E59" s="14">
        <v>0</v>
      </c>
      <c r="F59" s="14">
        <v>-1</v>
      </c>
      <c r="G59" s="5" t="b">
        <v>1</v>
      </c>
      <c r="H59" s="5" t="s">
        <v>1114</v>
      </c>
      <c r="I59" s="5" t="s">
        <v>1405</v>
      </c>
      <c r="J59" s="5"/>
      <c r="K59" s="5" t="b">
        <v>1</v>
      </c>
      <c r="L59" t="str">
        <f t="array" ref="L59">_xlfn.LET(_xlpm.a,_xlfn.TEXTJOIN(";",TRUE,IF((Map_mã!$C$6:$C$128=BCTC!$C59)*(Map_mã!$G$6:$G$128=0),Map_mã!$E$6:$E$128,"")),IF(LEN(_xlpm.a)&gt;1,_xlpm.a,""))</f>
        <v>023_</v>
      </c>
      <c r="M59" t="str">
        <f t="array" ref="M59">_xlfn.TEXTJOIN("; ",TRUE,IF((Map_mã!$C$6:$C$128=BCTC!$C59)*(Map_mã!$G$6:$G$128=0),Map_mã!$I$6:$I$128,""))</f>
        <v>Đầu tư vào công ty con</v>
      </c>
    </row>
    <row r="60" spans="3:13" x14ac:dyDescent="0.35">
      <c r="C60" s="5" t="s">
        <v>121</v>
      </c>
      <c r="D60" s="5" t="s">
        <v>1115</v>
      </c>
      <c r="E60" s="14">
        <v>0</v>
      </c>
      <c r="F60" s="14">
        <v>-1</v>
      </c>
      <c r="G60" s="5" t="b">
        <v>1</v>
      </c>
      <c r="H60" s="5" t="s">
        <v>121</v>
      </c>
      <c r="I60" s="5" t="s">
        <v>1405</v>
      </c>
      <c r="J60" s="5"/>
      <c r="K60" s="5" t="b">
        <v>1</v>
      </c>
      <c r="L60" t="str">
        <f t="array" ref="L60">_xlfn.LET(_xlpm.a,_xlfn.TEXTJOIN(";",TRUE,IF((Map_mã!$C$6:$C$128=BCTC!$C60)*(Map_mã!$G$6:$G$128=0),Map_mã!$E$6:$E$128,"")),IF(LEN(_xlpm.a)&gt;1,_xlpm.a,""))</f>
        <v>024_</v>
      </c>
      <c r="M60" t="str">
        <f t="array" ref="M60">_xlfn.TEXTJOIN("; ",TRUE,IF((Map_mã!$C$6:$C$128=BCTC!$C60)*(Map_mã!$G$6:$G$128=0),Map_mã!$I$6:$I$128,""))</f>
        <v>Đầu tư vào công ty liên doanh, liên kết</v>
      </c>
    </row>
    <row r="61" spans="3:13" x14ac:dyDescent="0.35">
      <c r="C61" s="5" t="s">
        <v>1117</v>
      </c>
      <c r="D61" s="5" t="s">
        <v>1419</v>
      </c>
      <c r="E61" s="14">
        <v>0</v>
      </c>
      <c r="F61" s="14">
        <v>-1</v>
      </c>
      <c r="G61" s="5" t="b">
        <v>1</v>
      </c>
      <c r="H61" s="5" t="s">
        <v>1117</v>
      </c>
      <c r="I61" s="5" t="s">
        <v>1405</v>
      </c>
      <c r="J61" s="5"/>
      <c r="K61" s="5" t="b">
        <v>1</v>
      </c>
      <c r="L61" t="str">
        <f t="array" ref="L61">_xlfn.LET(_xlpm.a,_xlfn.TEXTJOIN(";",TRUE,IF((Map_mã!$C$6:$C$128=BCTC!$C61)*(Map_mã!$G$6:$G$128=0),Map_mã!$E$6:$E$128,"")),IF(LEN(_xlpm.a)&gt;1,_xlpm.a,""))</f>
        <v>025_</v>
      </c>
      <c r="M61" t="str">
        <f t="array" ref="M61">_xlfn.TEXTJOIN("; ",TRUE,IF((Map_mã!$C$6:$C$128=BCTC!$C61)*(Map_mã!$G$6:$G$128=0),Map_mã!$I$6:$I$128,""))</f>
        <v>Đầu tư góp vốn vào đơn vị khác</v>
      </c>
    </row>
    <row r="62" spans="3:13" x14ac:dyDescent="0.35">
      <c r="C62" s="5" t="s">
        <v>1127</v>
      </c>
      <c r="D62" s="5" t="s">
        <v>1420</v>
      </c>
      <c r="E62" s="14">
        <v>0</v>
      </c>
      <c r="F62" s="14">
        <v>-1</v>
      </c>
      <c r="G62" s="5" t="b">
        <v>1</v>
      </c>
      <c r="H62" s="5" t="s">
        <v>1127</v>
      </c>
      <c r="I62" s="5" t="s">
        <v>1405</v>
      </c>
      <c r="J62" s="5"/>
      <c r="K62" s="5" t="b">
        <v>1</v>
      </c>
      <c r="L62" t="str">
        <f t="array" ref="L62">_xlfn.LET(_xlpm.a,_xlfn.TEXTJOIN(";",TRUE,IF((Map_mã!$C$6:$C$128=BCTC!$C62)*(Map_mã!$G$6:$G$128=0),Map_mã!$E$6:$E$128,"")),IF(LEN(_xlpm.a)&gt;1,_xlpm.a,""))</f>
        <v>028_</v>
      </c>
      <c r="M62" t="str">
        <f t="array" ref="M62">_xlfn.TEXTJOIN("; ",TRUE,IF((Map_mã!$C$6:$C$128=BCTC!$C62)*(Map_mã!$G$6:$G$128=0),Map_mã!$I$6:$I$128,""))</f>
        <v>Dự phòng đầu tư tài chính dài hạn (*)</v>
      </c>
    </row>
    <row r="63" spans="3:13" x14ac:dyDescent="0.35">
      <c r="C63" s="5" t="s">
        <v>997</v>
      </c>
      <c r="D63" s="5" t="s">
        <v>1421</v>
      </c>
      <c r="E63" s="14">
        <v>0</v>
      </c>
      <c r="F63" s="14">
        <v>-1</v>
      </c>
      <c r="G63" s="5" t="b">
        <v>1</v>
      </c>
      <c r="H63" s="5" t="s">
        <v>997</v>
      </c>
      <c r="I63" s="5" t="s">
        <v>1405</v>
      </c>
      <c r="J63" s="5" t="b">
        <v>1</v>
      </c>
      <c r="K63" s="5" t="b">
        <v>1</v>
      </c>
      <c r="L63" t="str">
        <f t="array" ref="L63">_xlfn.LET(_xlpm.a,_xlfn.TEXTJOIN(";",TRUE,IF((Map_mã!$C$6:$C$128=BCTC!$C63)*(Map_mã!$G$6:$G$128=0),Map_mã!$E$6:$E$128,"")),IF(LEN(_xlpm.a)&gt;1,_xlpm.a,""))</f>
        <v>022_</v>
      </c>
      <c r="M63" t="str">
        <f t="array" ref="M63">_xlfn.TEXTJOIN("; ",TRUE,IF((Map_mã!$C$6:$C$128=BCTC!$C63)*(Map_mã!$G$6:$G$128=0),Map_mã!$I$6:$I$128,""))</f>
        <v>Đầu tư nắm giữ đến ngày đáo hạn dài hạn</v>
      </c>
    </row>
    <row r="64" spans="3:13" x14ac:dyDescent="0.35">
      <c r="C64" s="5" t="s">
        <v>1145</v>
      </c>
      <c r="D64" s="5" t="s">
        <v>1144</v>
      </c>
      <c r="E64" s="14">
        <v>0</v>
      </c>
      <c r="F64" s="14">
        <v>-1</v>
      </c>
      <c r="G64" s="5" t="b">
        <v>1</v>
      </c>
      <c r="H64" s="5" t="s">
        <v>1145</v>
      </c>
      <c r="I64" s="5" t="s">
        <v>1405</v>
      </c>
      <c r="J64" s="5"/>
      <c r="K64" s="5" t="b">
        <v>1</v>
      </c>
      <c r="L64" t="str">
        <f t="array" ref="L64">_xlfn.LET(_xlpm.a,_xlfn.TEXTJOIN(";",TRUE,IF((Map_mã!$C$6:$C$128=BCTC!$C64)*(Map_mã!$G$6:$G$128=0),Map_mã!$E$6:$E$128,"")),IF(LEN(_xlpm.a)&gt;1,_xlpm.a,""))</f>
        <v>132_</v>
      </c>
      <c r="M64" t="str">
        <f t="array" ref="M64">_xlfn.TEXTJOIN("; ",TRUE,IF((Map_mã!$C$6:$C$128=BCTC!$C64)*(Map_mã!$G$6:$G$128=0),Map_mã!$I$6:$I$128,""))</f>
        <v>Chi phí trả trước dài hạn</v>
      </c>
    </row>
    <row r="65" spans="3:13" x14ac:dyDescent="0.35">
      <c r="C65" s="5" t="s">
        <v>1150</v>
      </c>
      <c r="D65" s="5" t="s">
        <v>1149</v>
      </c>
      <c r="E65" s="14">
        <v>0</v>
      </c>
      <c r="F65" s="14">
        <v>-1</v>
      </c>
      <c r="G65" s="5" t="b">
        <v>1</v>
      </c>
      <c r="H65" s="5" t="s">
        <v>1150</v>
      </c>
      <c r="I65" s="5" t="s">
        <v>1405</v>
      </c>
      <c r="J65" s="5"/>
      <c r="K65" s="5" t="b">
        <v>1</v>
      </c>
      <c r="L65" t="str">
        <f t="array" ref="L65">_xlfn.LET(_xlpm.a,_xlfn.TEXTJOIN(";",TRUE,IF((Map_mã!$C$6:$C$128=BCTC!$C65)*(Map_mã!$G$6:$G$128=0),Map_mã!$E$6:$E$128,"")),IF(LEN(_xlpm.a)&gt;1,_xlpm.a,""))</f>
        <v>241_</v>
      </c>
      <c r="M65" t="str">
        <f t="array" ref="M65">_xlfn.TEXTJOIN("; ",TRUE,IF((Map_mã!$C$6:$C$128=BCTC!$C65)*(Map_mã!$G$6:$G$128=0),Map_mã!$I$6:$I$128,""))</f>
        <v>Tài sản thuế TNDN hoãn lại</v>
      </c>
    </row>
    <row r="66" spans="3:13" x14ac:dyDescent="0.35">
      <c r="C66" s="5" t="s">
        <v>1072</v>
      </c>
      <c r="D66" s="5" t="s">
        <v>1071</v>
      </c>
      <c r="E66" s="14">
        <v>0</v>
      </c>
      <c r="F66" s="14">
        <v>-1</v>
      </c>
      <c r="G66" s="5" t="b">
        <v>1</v>
      </c>
      <c r="H66" s="5" t="s">
        <v>1072</v>
      </c>
      <c r="I66" s="5" t="s">
        <v>1405</v>
      </c>
      <c r="J66" s="5"/>
      <c r="K66" s="5" t="b">
        <v>1</v>
      </c>
      <c r="L66" t="str">
        <f t="array" ref="L66">_xlfn.LET(_xlpm.a,_xlfn.TEXTJOIN(";",TRUE,IF((Map_mã!$C$6:$C$128=BCTC!$C66)*(Map_mã!$G$6:$G$128=0),Map_mã!$E$6:$E$128,"")),IF(LEN(_xlpm.a)&gt;1,_xlpm.a,""))</f>
        <v>062_</v>
      </c>
      <c r="M66" t="str">
        <f t="array" ref="M66">_xlfn.TEXTJOIN("; ",TRUE,IF((Map_mã!$C$6:$C$128=BCTC!$C66)*(Map_mã!$G$6:$G$128=0),Map_mã!$I$6:$I$128,""))</f>
        <v>Tài sản khác dài hạn</v>
      </c>
    </row>
    <row r="67" spans="3:13" x14ac:dyDescent="0.35">
      <c r="C67" s="5" t="s">
        <v>1056</v>
      </c>
      <c r="D67" s="5" t="s">
        <v>1055</v>
      </c>
      <c r="E67" s="14">
        <v>0</v>
      </c>
      <c r="F67" s="14">
        <v>-1</v>
      </c>
      <c r="G67" s="5" t="b">
        <v>1</v>
      </c>
      <c r="H67" s="5" t="s">
        <v>1056</v>
      </c>
      <c r="I67" s="5" t="s">
        <v>1405</v>
      </c>
      <c r="J67" s="5"/>
      <c r="K67" s="5" t="b">
        <v>1</v>
      </c>
      <c r="L67" t="str">
        <f t="array" ref="L67">_xlfn.LET(_xlpm.a,_xlfn.TEXTJOIN(";",TRUE,IF((Map_mã!$C$6:$C$128=BCTC!$C67)*(Map_mã!$G$6:$G$128=0),Map_mã!$E$6:$E$128,"")),IF(LEN(_xlpm.a)&gt;1,_xlpm.a,""))</f>
        <v>062_</v>
      </c>
      <c r="M67" t="str">
        <f t="array" ref="M67">_xlfn.TEXTJOIN("; ",TRUE,IF((Map_mã!$C$6:$C$128=BCTC!$C67)*(Map_mã!$G$6:$G$128=0),Map_mã!$I$6:$I$128,""))</f>
        <v>Tài sản khác dài hạn</v>
      </c>
    </row>
    <row r="68" spans="3:13" x14ac:dyDescent="0.35">
      <c r="C68" s="5" t="s">
        <v>1155</v>
      </c>
      <c r="D68" s="5" t="s">
        <v>1422</v>
      </c>
      <c r="E68" s="14">
        <v>0</v>
      </c>
      <c r="F68" s="14">
        <v>-1</v>
      </c>
      <c r="G68" s="5" t="b">
        <v>1</v>
      </c>
      <c r="H68" s="5" t="s">
        <v>1155</v>
      </c>
      <c r="I68" s="5" t="s">
        <v>1405</v>
      </c>
      <c r="J68" s="5"/>
      <c r="K68" s="5" t="b">
        <v>1</v>
      </c>
      <c r="L68" t="str">
        <f t="array" ref="L68">_xlfn.LET(_xlpm.a,_xlfn.TEXTJOIN(";",TRUE,IF((Map_mã!$C$6:$C$128=BCTC!$C68)*(Map_mã!$G$6:$G$128=0),Map_mã!$E$6:$E$128,"")),IF(LEN(_xlpm.a)&gt;1,_xlpm.a,""))</f>
        <v>141_</v>
      </c>
      <c r="M68" t="str">
        <f t="array" ref="M68">_xlfn.TEXTJOIN("; ",TRUE,IF((Map_mã!$C$6:$C$128=BCTC!$C68)*(Map_mã!$G$6:$G$128=0),Map_mã!$I$6:$I$128,""))</f>
        <v>Lợi thế thương mại</v>
      </c>
    </row>
    <row r="69" spans="3:13" x14ac:dyDescent="0.35">
      <c r="C69" s="5" t="s">
        <v>18</v>
      </c>
      <c r="D69" s="5" t="s">
        <v>1423</v>
      </c>
      <c r="E69" s="14">
        <v>0</v>
      </c>
      <c r="F69" s="14">
        <v>1</v>
      </c>
      <c r="G69" s="5" t="b">
        <v>1</v>
      </c>
      <c r="H69" s="5" t="s">
        <v>18</v>
      </c>
      <c r="I69" s="5" t="s">
        <v>1424</v>
      </c>
      <c r="J69" s="5" t="b">
        <v>1</v>
      </c>
      <c r="K69" s="5" t="b">
        <v>1</v>
      </c>
      <c r="L69" t="str">
        <f t="array" ref="L69">_xlfn.LET(_xlpm.a,_xlfn.TEXTJOIN(";",TRUE,IF((Map_mã!$C$6:$C$128=BCTC!$C69)*(Map_mã!$G$6:$G$128=0),Map_mã!$E$6:$E$128,"")),IF(LEN(_xlpm.a)&gt;1,_xlpm.a,""))</f>
        <v>161_</v>
      </c>
      <c r="M69" t="str">
        <f t="array" ref="M69">_xlfn.TEXTJOIN("; ",TRUE,IF((Map_mã!$C$6:$C$128=BCTC!$C69)*(Map_mã!$G$6:$G$128=0),Map_mã!$I$6:$I$128,""))</f>
        <v>Phải trả người bán ngắn hạn</v>
      </c>
    </row>
    <row r="70" spans="3:13" x14ac:dyDescent="0.35">
      <c r="C70" s="5" t="s">
        <v>541</v>
      </c>
      <c r="D70" s="5" t="s">
        <v>1425</v>
      </c>
      <c r="E70" s="14">
        <v>0</v>
      </c>
      <c r="F70" s="14">
        <v>1</v>
      </c>
      <c r="G70" s="5" t="b">
        <v>1</v>
      </c>
      <c r="H70" s="5" t="s">
        <v>541</v>
      </c>
      <c r="I70" s="5" t="s">
        <v>1424</v>
      </c>
      <c r="J70" s="5" t="b">
        <v>1</v>
      </c>
      <c r="K70" s="5" t="b">
        <v>1</v>
      </c>
      <c r="L70" t="str">
        <f t="array" ref="L70">_xlfn.LET(_xlpm.a,_xlfn.TEXTJOIN(";",TRUE,IF((Map_mã!$C$6:$C$128=BCTC!$C70)*(Map_mã!$G$6:$G$128=0),Map_mã!$E$6:$E$128,"")),IF(LEN(_xlpm.a)&gt;1,_xlpm.a,""))</f>
        <v>163_</v>
      </c>
      <c r="M70" t="str">
        <f t="array" ref="M70">_xlfn.TEXTJOIN("; ",TRUE,IF((Map_mã!$C$6:$C$128=BCTC!$C70)*(Map_mã!$G$6:$G$128=0),Map_mã!$I$6:$I$128,""))</f>
        <v>Người mua trả trước ngắn hạn</v>
      </c>
    </row>
    <row r="71" spans="3:13" x14ac:dyDescent="0.35">
      <c r="C71" s="5" t="s">
        <v>196</v>
      </c>
      <c r="D71" s="5" t="s">
        <v>1426</v>
      </c>
      <c r="E71" s="14">
        <v>0</v>
      </c>
      <c r="F71" s="14">
        <v>1</v>
      </c>
      <c r="G71" s="5" t="b">
        <v>1</v>
      </c>
      <c r="H71" s="5" t="s">
        <v>196</v>
      </c>
      <c r="I71" s="5" t="s">
        <v>1424</v>
      </c>
      <c r="J71" s="5"/>
      <c r="K71" s="5" t="b">
        <v>1</v>
      </c>
      <c r="L71" t="str">
        <f t="array" ref="L71">_xlfn.LET(_xlpm.a,_xlfn.TEXTJOIN(";",TRUE,IF((Map_mã!$C$6:$C$128=BCTC!$C71)*(Map_mã!$G$6:$G$128=0),Map_mã!$E$6:$E$128,"")),IF(LEN(_xlpm.a)&gt;1,_xlpm.a,""))</f>
        <v>170_</v>
      </c>
      <c r="M71" t="str">
        <f t="array" ref="M71">_xlfn.TEXTJOIN("; ",TRUE,IF((Map_mã!$C$6:$C$128=BCTC!$C71)*(Map_mã!$G$6:$G$128=0),Map_mã!$I$6:$I$128,""))</f>
        <v>Thuế và các khoản phải nộp Nhà nước</v>
      </c>
    </row>
    <row r="72" spans="3:13" x14ac:dyDescent="0.35">
      <c r="C72" s="5" t="s">
        <v>20</v>
      </c>
      <c r="D72" s="5" t="s">
        <v>1209</v>
      </c>
      <c r="E72" s="14">
        <v>0</v>
      </c>
      <c r="F72" s="14">
        <v>1</v>
      </c>
      <c r="G72" s="5" t="b">
        <v>1</v>
      </c>
      <c r="H72" s="5" t="s">
        <v>20</v>
      </c>
      <c r="I72" s="5" t="s">
        <v>1424</v>
      </c>
      <c r="J72" s="5"/>
      <c r="K72" s="5" t="b">
        <v>1</v>
      </c>
      <c r="L72" t="str">
        <f t="array" ref="L72">_xlfn.LET(_xlpm.a,_xlfn.TEXTJOIN(";",TRUE,IF((Map_mã!$C$6:$C$128=BCTC!$C72)*(Map_mã!$G$6:$G$128=0),Map_mã!$E$6:$E$128,"")),IF(LEN(_xlpm.a)&gt;1,_xlpm.a,""))</f>
        <v/>
      </c>
      <c r="M72" t="str">
        <f t="array" ref="M72">_xlfn.TEXTJOIN("; ",TRUE,IF((Map_mã!$C$6:$C$128=BCTC!$C72)*(Map_mã!$G$6:$G$128=0),Map_mã!$I$6:$I$128,""))</f>
        <v>-</v>
      </c>
    </row>
    <row r="73" spans="3:13" x14ac:dyDescent="0.35">
      <c r="C73" s="5" t="s">
        <v>321</v>
      </c>
      <c r="D73" s="5" t="s">
        <v>1214</v>
      </c>
      <c r="E73" s="14">
        <v>0</v>
      </c>
      <c r="F73" s="14">
        <v>1</v>
      </c>
      <c r="G73" s="5" t="b">
        <v>1</v>
      </c>
      <c r="H73" s="5" t="s">
        <v>321</v>
      </c>
      <c r="I73" s="5" t="s">
        <v>1424</v>
      </c>
      <c r="J73" s="5" t="b">
        <v>1</v>
      </c>
      <c r="K73" s="5" t="b">
        <v>1</v>
      </c>
      <c r="L73" t="str">
        <f t="array" ref="L73">_xlfn.LET(_xlpm.a,_xlfn.TEXTJOIN(";",TRUE,IF((Map_mã!$C$6:$C$128=BCTC!$C73)*(Map_mã!$G$6:$G$128=0),Map_mã!$E$6:$E$128,"")),IF(LEN(_xlpm.a)&gt;1,_xlpm.a,""))</f>
        <v>181_</v>
      </c>
      <c r="M73" t="str">
        <f t="array" ref="M73">_xlfn.TEXTJOIN("; ",TRUE,IF((Map_mã!$C$6:$C$128=BCTC!$C73)*(Map_mã!$G$6:$G$128=0),Map_mã!$I$6:$I$128,""))</f>
        <v>Chi phí phải trả ngắn hạn</v>
      </c>
    </row>
    <row r="74" spans="3:13" x14ac:dyDescent="0.35">
      <c r="C74" s="5" t="s">
        <v>441</v>
      </c>
      <c r="D74" s="5" t="s">
        <v>1427</v>
      </c>
      <c r="E74" s="14">
        <v>0</v>
      </c>
      <c r="F74" s="14">
        <v>1</v>
      </c>
      <c r="G74" s="5" t="b">
        <v>1</v>
      </c>
      <c r="H74" s="5" t="s">
        <v>441</v>
      </c>
      <c r="I74" s="5" t="s">
        <v>1424</v>
      </c>
      <c r="J74" s="5" t="b">
        <v>1</v>
      </c>
      <c r="K74" s="5" t="b">
        <v>1</v>
      </c>
      <c r="L74" t="str">
        <f t="array" ref="L74">_xlfn.LET(_xlpm.a,_xlfn.TEXTJOIN(";",TRUE,IF((Map_mã!$C$6:$C$128=BCTC!$C74)*(Map_mã!$G$6:$G$128=0),Map_mã!$E$6:$E$128,"")),IF(LEN(_xlpm.a)&gt;1,_xlpm.a,""))</f>
        <v>193_</v>
      </c>
      <c r="M74" t="str">
        <f t="array" ref="M74">_xlfn.TEXTJOIN("; ",TRUE,IF((Map_mã!$C$6:$C$128=BCTC!$C74)*(Map_mã!$G$6:$G$128=0),Map_mã!$I$6:$I$128,""))</f>
        <v>Phải trả nội bộ ngắn hạn</v>
      </c>
    </row>
    <row r="75" spans="3:13" x14ac:dyDescent="0.35">
      <c r="C75" s="5" t="s">
        <v>481</v>
      </c>
      <c r="D75" s="5" t="s">
        <v>1428</v>
      </c>
      <c r="E75" s="14">
        <v>0</v>
      </c>
      <c r="F75" s="14">
        <v>1</v>
      </c>
      <c r="G75" s="5" t="b">
        <v>1</v>
      </c>
      <c r="H75" s="5" t="s">
        <v>481</v>
      </c>
      <c r="I75" s="5" t="s">
        <v>1424</v>
      </c>
      <c r="J75" s="5" t="b">
        <v>1</v>
      </c>
      <c r="K75" s="5" t="b">
        <v>1</v>
      </c>
      <c r="L75" t="str">
        <f t="array" ref="L75">_xlfn.LET(_xlpm.a,_xlfn.TEXTJOIN(";",TRUE,IF((Map_mã!$C$6:$C$128=BCTC!$C75)*(Map_mã!$G$6:$G$128=0),Map_mã!$E$6:$E$128,"")),IF(LEN(_xlpm.a)&gt;1,_xlpm.a,""))</f>
        <v>195_</v>
      </c>
      <c r="M75" t="str">
        <f t="array" ref="M75">_xlfn.TEXTJOIN("; ",TRUE,IF((Map_mã!$C$6:$C$128=BCTC!$C75)*(Map_mã!$G$6:$G$128=0),Map_mã!$I$6:$I$128,""))</f>
        <v>Phải trả theo tiến độ kế hoạch HĐXD</v>
      </c>
    </row>
    <row r="76" spans="3:13" x14ac:dyDescent="0.35">
      <c r="C76" s="5" t="s">
        <v>271</v>
      </c>
      <c r="D76" s="5" t="s">
        <v>1239</v>
      </c>
      <c r="E76" s="14">
        <v>0</v>
      </c>
      <c r="F76" s="14">
        <v>1</v>
      </c>
      <c r="G76" s="5" t="b">
        <v>1</v>
      </c>
      <c r="H76" s="5" t="s">
        <v>271</v>
      </c>
      <c r="I76" s="5" t="s">
        <v>1424</v>
      </c>
      <c r="J76" s="5" t="b">
        <v>1</v>
      </c>
      <c r="K76" s="5" t="b">
        <v>1</v>
      </c>
      <c r="L76" t="str">
        <f t="array" ref="L76">_xlfn.LET(_xlpm.a,_xlfn.TEXTJOIN(";",TRUE,IF((Map_mã!$C$6:$C$128=BCTC!$C76)*(Map_mã!$G$6:$G$128=0),Map_mã!$E$6:$E$128,"")),IF(LEN(_xlpm.a)&gt;1,_xlpm.a,""))</f>
        <v>201_</v>
      </c>
      <c r="M76" t="str">
        <f t="array" ref="M76">_xlfn.TEXTJOIN("; ",TRUE,IF((Map_mã!$C$6:$C$128=BCTC!$C76)*(Map_mã!$G$6:$G$128=0),Map_mã!$I$6:$I$128,""))</f>
        <v>Doanh thu chưa thực hiện ngắn hạn</v>
      </c>
    </row>
    <row r="77" spans="3:13" x14ac:dyDescent="0.35">
      <c r="C77" s="5" t="s">
        <v>546</v>
      </c>
      <c r="D77" s="5" t="s">
        <v>1429</v>
      </c>
      <c r="E77" s="14">
        <v>0</v>
      </c>
      <c r="F77" s="14">
        <v>1</v>
      </c>
      <c r="G77" s="5" t="b">
        <v>1</v>
      </c>
      <c r="H77" s="5" t="s">
        <v>546</v>
      </c>
      <c r="I77" s="5" t="s">
        <v>1424</v>
      </c>
      <c r="J77" s="5" t="b">
        <v>1</v>
      </c>
      <c r="K77" s="5" t="b">
        <v>1</v>
      </c>
      <c r="L77" t="str">
        <f t="array" ref="L77">_xlfn.LET(_xlpm.a,_xlfn.TEXTJOIN(";",TRUE,IF((Map_mã!$C$6:$C$128=BCTC!$C77)*(Map_mã!$G$6:$G$128=0),Map_mã!$E$6:$E$128,"")),IF(LEN(_xlpm.a)&gt;1,_xlpm.a,""))</f>
        <v>191_</v>
      </c>
      <c r="M77" t="str">
        <f t="array" ref="M77">_xlfn.TEXTJOIN("; ",TRUE,IF((Map_mã!$C$6:$C$128=BCTC!$C77)*(Map_mã!$G$6:$G$128=0),Map_mã!$I$6:$I$128,""))</f>
        <v>Phải trả khác ngắn hạn</v>
      </c>
    </row>
    <row r="78" spans="3:13" x14ac:dyDescent="0.35">
      <c r="C78" s="5" t="s">
        <v>21</v>
      </c>
      <c r="D78" s="5" t="s">
        <v>1430</v>
      </c>
      <c r="E78" s="14">
        <v>0</v>
      </c>
      <c r="F78" s="14">
        <v>1</v>
      </c>
      <c r="G78" s="5" t="b">
        <v>1</v>
      </c>
      <c r="H78" s="5" t="s">
        <v>21</v>
      </c>
      <c r="I78" s="5" t="s">
        <v>1424</v>
      </c>
      <c r="J78" s="5" t="b">
        <v>1</v>
      </c>
      <c r="K78" s="5" t="b">
        <v>1</v>
      </c>
      <c r="L78" t="str">
        <f t="array" ref="L78">_xlfn.LET(_xlpm.a,_xlfn.TEXTJOIN(";",TRUE,IF((Map_mã!$C$6:$C$128=BCTC!$C78)*(Map_mã!$G$6:$G$128=0),Map_mã!$E$6:$E$128,"")),IF(LEN(_xlpm.a)&gt;1,_xlpm.a,""))</f>
        <v>151_</v>
      </c>
      <c r="M78" t="str">
        <f t="array" ref="M78">_xlfn.TEXTJOIN("; ",TRUE,IF((Map_mã!$C$6:$C$128=BCTC!$C78)*(Map_mã!$G$6:$G$128=0),Map_mã!$I$6:$I$128,""))</f>
        <v>Vay ngắn hạn</v>
      </c>
    </row>
    <row r="79" spans="3:13" x14ac:dyDescent="0.35">
      <c r="C79" s="5" t="s">
        <v>373</v>
      </c>
      <c r="D79" s="5" t="s">
        <v>1268</v>
      </c>
      <c r="E79" s="14">
        <v>0</v>
      </c>
      <c r="F79" s="14">
        <v>1</v>
      </c>
      <c r="G79" s="5" t="b">
        <v>1</v>
      </c>
      <c r="H79" s="5" t="s">
        <v>373</v>
      </c>
      <c r="I79" s="5" t="s">
        <v>1424</v>
      </c>
      <c r="J79" s="5"/>
      <c r="K79" s="5" t="b">
        <v>1</v>
      </c>
      <c r="L79" t="str">
        <f t="array" ref="L79">_xlfn.LET(_xlpm.a,_xlfn.TEXTJOIN(";",TRUE,IF((Map_mã!$C$6:$C$128=BCTC!$C79)*(Map_mã!$G$6:$G$128=0),Map_mã!$E$6:$E$128,"")),IF(LEN(_xlpm.a)&gt;1,_xlpm.a,""))</f>
        <v>211_</v>
      </c>
      <c r="M79" t="str">
        <f t="array" ref="M79">_xlfn.TEXTJOIN("; ",TRUE,IF((Map_mã!$C$6:$C$128=BCTC!$C79)*(Map_mã!$G$6:$G$128=0),Map_mã!$I$6:$I$128,""))</f>
        <v>Dự phòng phải trả ngắn hạn</v>
      </c>
    </row>
    <row r="80" spans="3:13" x14ac:dyDescent="0.35">
      <c r="C80" s="5" t="s">
        <v>231</v>
      </c>
      <c r="D80" s="5" t="s">
        <v>1271</v>
      </c>
      <c r="E80" s="14">
        <v>0</v>
      </c>
      <c r="F80" s="14">
        <v>1</v>
      </c>
      <c r="G80" s="5" t="b">
        <v>1</v>
      </c>
      <c r="H80" s="5" t="s">
        <v>231</v>
      </c>
      <c r="I80" s="5" t="s">
        <v>1424</v>
      </c>
      <c r="J80" s="5"/>
      <c r="K80" s="5" t="b">
        <v>1</v>
      </c>
      <c r="L80" t="str">
        <f t="array" ref="L80">_xlfn.LET(_xlpm.a,_xlfn.TEXTJOIN(";",TRUE,IF((Map_mã!$C$6:$C$128=BCTC!$C80)*(Map_mã!$G$6:$G$128=0),Map_mã!$E$6:$E$128,"")),IF(LEN(_xlpm.a)&gt;1,_xlpm.a,""))</f>
        <v>251_</v>
      </c>
      <c r="M80" t="str">
        <f t="array" ref="M80">_xlfn.TEXTJOIN("; ",TRUE,IF((Map_mã!$C$6:$C$128=BCTC!$C80)*(Map_mã!$G$6:$G$128=0),Map_mã!$I$6:$I$128,""))</f>
        <v>Quỹ không thuộc CSH</v>
      </c>
    </row>
    <row r="81" spans="3:13" x14ac:dyDescent="0.35">
      <c r="C81" s="5" t="s">
        <v>333</v>
      </c>
      <c r="D81" s="5" t="s">
        <v>1273</v>
      </c>
      <c r="E81" s="14">
        <v>0</v>
      </c>
      <c r="F81" s="14">
        <v>1</v>
      </c>
      <c r="G81" s="5" t="b">
        <v>1</v>
      </c>
      <c r="H81" s="5" t="s">
        <v>333</v>
      </c>
      <c r="I81" s="5" t="s">
        <v>1431</v>
      </c>
      <c r="J81" s="5"/>
      <c r="K81" s="5" t="b">
        <v>1</v>
      </c>
      <c r="L81" t="str">
        <f t="array" ref="L81">_xlfn.LET(_xlpm.a,_xlfn.TEXTJOIN(";",TRUE,IF((Map_mã!$C$6:$C$128=BCTC!$C81)*(Map_mã!$G$6:$G$128=0),Map_mã!$E$6:$E$128,"")),IF(LEN(_xlpm.a)&gt;1,_xlpm.a,""))</f>
        <v>251_</v>
      </c>
      <c r="M81" t="str">
        <f t="array" ref="M81">_xlfn.TEXTJOIN("; ",TRUE,IF((Map_mã!$C$6:$C$128=BCTC!$C81)*(Map_mã!$G$6:$G$128=0),Map_mã!$I$6:$I$128,""))</f>
        <v>Quỹ không thuộc CSH</v>
      </c>
    </row>
    <row r="82" spans="3:13" x14ac:dyDescent="0.35">
      <c r="C82" s="5" t="s">
        <v>431</v>
      </c>
      <c r="D82" s="5" t="s">
        <v>1403</v>
      </c>
      <c r="E82" s="14">
        <v>0</v>
      </c>
      <c r="F82" s="14">
        <v>1</v>
      </c>
      <c r="G82" s="5" t="b">
        <v>1</v>
      </c>
      <c r="H82" s="5" t="s">
        <v>431</v>
      </c>
      <c r="I82" s="5" t="s">
        <v>1431</v>
      </c>
      <c r="J82" s="5"/>
      <c r="K82" s="5" t="b">
        <v>1</v>
      </c>
      <c r="L82" t="str">
        <f t="array" ref="L82">_xlfn.LET(_xlpm.a,_xlfn.TEXTJOIN(";",TRUE,IF((Map_mã!$C$6:$C$128=BCTC!$C82)*(Map_mã!$G$6:$G$128=0),Map_mã!$E$6:$E$128,"")),IF(LEN(_xlpm.a)&gt;1,_xlpm.a,""))</f>
        <v/>
      </c>
      <c r="M82" t="str">
        <f t="array" ref="M82">_xlfn.TEXTJOIN("; ",TRUE,IF((Map_mã!$C$6:$C$128=BCTC!$C82)*(Map_mã!$G$6:$G$128=0),Map_mã!$I$6:$I$128,""))</f>
        <v>-</v>
      </c>
    </row>
    <row r="83" spans="3:13" x14ac:dyDescent="0.35">
      <c r="C83" s="5" t="s">
        <v>186</v>
      </c>
      <c r="D83" s="5" t="s">
        <v>1432</v>
      </c>
      <c r="E83" s="14">
        <v>0</v>
      </c>
      <c r="F83" s="14">
        <v>1</v>
      </c>
      <c r="G83" s="5" t="b">
        <v>1</v>
      </c>
      <c r="H83" s="5" t="s">
        <v>186</v>
      </c>
      <c r="I83" s="5" t="s">
        <v>1431</v>
      </c>
      <c r="J83" s="5" t="b">
        <v>1</v>
      </c>
      <c r="K83" s="5" t="b">
        <v>1</v>
      </c>
      <c r="L83" t="str">
        <f t="array" ref="L83">_xlfn.LET(_xlpm.a,_xlfn.TEXTJOIN(";",TRUE,IF((Map_mã!$C$6:$C$128=BCTC!$C83)*(Map_mã!$G$6:$G$128=0),Map_mã!$E$6:$E$128,"")),IF(LEN(_xlpm.a)&gt;1,_xlpm.a,""))</f>
        <v>162_</v>
      </c>
      <c r="M83" t="str">
        <f t="array" ref="M83">_xlfn.TEXTJOIN("; ",TRUE,IF((Map_mã!$C$6:$C$128=BCTC!$C83)*(Map_mã!$G$6:$G$128=0),Map_mã!$I$6:$I$128,""))</f>
        <v>Phải trả người bán dài hạn</v>
      </c>
    </row>
    <row r="84" spans="3:13" x14ac:dyDescent="0.35">
      <c r="C84" s="5" t="s">
        <v>226</v>
      </c>
      <c r="D84" s="5" t="s">
        <v>1433</v>
      </c>
      <c r="E84" s="14">
        <v>0</v>
      </c>
      <c r="F84" s="14">
        <v>1</v>
      </c>
      <c r="G84" s="5" t="b">
        <v>1</v>
      </c>
      <c r="H84" s="5" t="s">
        <v>226</v>
      </c>
      <c r="I84" s="5" t="s">
        <v>1431</v>
      </c>
      <c r="J84" s="5" t="b">
        <v>1</v>
      </c>
      <c r="K84" s="5" t="b">
        <v>1</v>
      </c>
      <c r="L84" t="str">
        <f t="array" ref="L84">_xlfn.LET(_xlpm.a,_xlfn.TEXTJOIN(";",TRUE,IF((Map_mã!$C$6:$C$128=BCTC!$C84)*(Map_mã!$G$6:$G$128=0),Map_mã!$E$6:$E$128,"")),IF(LEN(_xlpm.a)&gt;1,_xlpm.a,""))</f>
        <v>164_</v>
      </c>
      <c r="M84" t="str">
        <f t="array" ref="M84">_xlfn.TEXTJOIN("; ",TRUE,IF((Map_mã!$C$6:$C$128=BCTC!$C84)*(Map_mã!$G$6:$G$128=0),Map_mã!$I$6:$I$128,""))</f>
        <v>Người mua trả trước dài hạn</v>
      </c>
    </row>
    <row r="85" spans="3:13" x14ac:dyDescent="0.35">
      <c r="C85" s="5" t="s">
        <v>466</v>
      </c>
      <c r="D85" s="5" t="s">
        <v>1216</v>
      </c>
      <c r="E85" s="14">
        <v>0</v>
      </c>
      <c r="F85" s="14">
        <v>1</v>
      </c>
      <c r="G85" s="5" t="b">
        <v>1</v>
      </c>
      <c r="H85" s="5" t="s">
        <v>466</v>
      </c>
      <c r="I85" s="5" t="s">
        <v>1431</v>
      </c>
      <c r="J85" s="5"/>
      <c r="K85" s="5" t="b">
        <v>1</v>
      </c>
      <c r="L85" t="str">
        <f t="array" ref="L85">_xlfn.LET(_xlpm.a,_xlfn.TEXTJOIN(";",TRUE,IF((Map_mã!$C$6:$C$128=BCTC!$C85)*(Map_mã!$G$6:$G$128=0),Map_mã!$E$6:$E$128,"")),IF(LEN(_xlpm.a)&gt;1,_xlpm.a,""))</f>
        <v>182_</v>
      </c>
      <c r="M85" t="str">
        <f t="array" ref="M85">_xlfn.TEXTJOIN("; ",TRUE,IF((Map_mã!$C$6:$C$128=BCTC!$C85)*(Map_mã!$G$6:$G$128=0),Map_mã!$I$6:$I$128,""))</f>
        <v>Chi phí phải trả dài hạn</v>
      </c>
    </row>
    <row r="86" spans="3:13" x14ac:dyDescent="0.35">
      <c r="C86" s="5" t="s">
        <v>206</v>
      </c>
      <c r="D86" s="5" t="s">
        <v>1221</v>
      </c>
      <c r="E86" s="14">
        <v>0</v>
      </c>
      <c r="F86" s="14">
        <v>1</v>
      </c>
      <c r="G86" s="5" t="b">
        <v>1</v>
      </c>
      <c r="H86" s="5" t="s">
        <v>206</v>
      </c>
      <c r="I86" s="5" t="s">
        <v>1431</v>
      </c>
      <c r="J86" s="5"/>
      <c r="K86" s="5" t="b">
        <v>1</v>
      </c>
      <c r="L86" t="str">
        <f t="array" ref="L86">_xlfn.LET(_xlpm.a,_xlfn.TEXTJOIN(";",TRUE,IF((Map_mã!$C$6:$C$128=BCTC!$C86)*(Map_mã!$G$6:$G$128=0),Map_mã!$E$6:$E$128,"")),IF(LEN(_xlpm.a)&gt;1,_xlpm.a,""))</f>
        <v>193_</v>
      </c>
      <c r="M86" t="str">
        <f t="array" ref="M86">_xlfn.TEXTJOIN("; ",TRUE,IF((Map_mã!$C$6:$C$128=BCTC!$C86)*(Map_mã!$G$6:$G$128=0),Map_mã!$I$6:$I$128,""))</f>
        <v>Phải trả nội bộ ngắn hạn</v>
      </c>
    </row>
    <row r="87" spans="3:13" x14ac:dyDescent="0.35">
      <c r="C87" s="5" t="s">
        <v>556</v>
      </c>
      <c r="D87" s="5" t="s">
        <v>1434</v>
      </c>
      <c r="E87" s="14">
        <v>0</v>
      </c>
      <c r="F87" s="14">
        <v>1</v>
      </c>
      <c r="G87" s="5" t="b">
        <v>1</v>
      </c>
      <c r="H87" s="5" t="s">
        <v>556</v>
      </c>
      <c r="I87" s="5" t="s">
        <v>1431</v>
      </c>
      <c r="J87" s="5" t="b">
        <v>1</v>
      </c>
      <c r="K87" s="5" t="b">
        <v>1</v>
      </c>
      <c r="L87" t="str">
        <f t="array" ref="L87">_xlfn.LET(_xlpm.a,_xlfn.TEXTJOIN(";",TRUE,IF((Map_mã!$C$6:$C$128=BCTC!$C87)*(Map_mã!$G$6:$G$128=0),Map_mã!$E$6:$E$128,"")),IF(LEN(_xlpm.a)&gt;1,_xlpm.a,""))</f>
        <v>193_</v>
      </c>
      <c r="M87" t="str">
        <f t="array" ref="M87">_xlfn.TEXTJOIN("; ",TRUE,IF((Map_mã!$C$6:$C$128=BCTC!$C87)*(Map_mã!$G$6:$G$128=0),Map_mã!$I$6:$I$128,""))</f>
        <v>Phải trả nội bộ ngắn hạn</v>
      </c>
    </row>
    <row r="88" spans="3:13" x14ac:dyDescent="0.35">
      <c r="C88" s="5" t="s">
        <v>418</v>
      </c>
      <c r="D88" s="5" t="s">
        <v>1241</v>
      </c>
      <c r="E88" s="14">
        <v>0</v>
      </c>
      <c r="F88" s="14">
        <v>1</v>
      </c>
      <c r="G88" s="5" t="b">
        <v>1</v>
      </c>
      <c r="H88" s="5" t="s">
        <v>418</v>
      </c>
      <c r="I88" s="5" t="s">
        <v>1431</v>
      </c>
      <c r="J88" s="5" t="b">
        <v>1</v>
      </c>
      <c r="K88" s="5" t="b">
        <v>1</v>
      </c>
      <c r="L88" t="str">
        <f t="array" ref="L88">_xlfn.LET(_xlpm.a,_xlfn.TEXTJOIN(";",TRUE,IF((Map_mã!$C$6:$C$128=BCTC!$C88)*(Map_mã!$G$6:$G$128=0),Map_mã!$E$6:$E$128,"")),IF(LEN(_xlpm.a)&gt;1,_xlpm.a,""))</f>
        <v>202_</v>
      </c>
      <c r="M88" t="str">
        <f t="array" ref="M88">_xlfn.TEXTJOIN("; ",TRUE,IF((Map_mã!$C$6:$C$128=BCTC!$C88)*(Map_mã!$G$6:$G$128=0),Map_mã!$I$6:$I$128,""))</f>
        <v>Doanh thu chưa thực hiện dài hạn</v>
      </c>
    </row>
    <row r="89" spans="3:13" x14ac:dyDescent="0.35">
      <c r="C89" s="5" t="s">
        <v>326</v>
      </c>
      <c r="D89" s="5" t="s">
        <v>1435</v>
      </c>
      <c r="E89" s="14">
        <v>0</v>
      </c>
      <c r="F89" s="14">
        <v>1</v>
      </c>
      <c r="G89" s="5" t="b">
        <v>1</v>
      </c>
      <c r="H89" s="5" t="s">
        <v>326</v>
      </c>
      <c r="I89" s="5" t="s">
        <v>1431</v>
      </c>
      <c r="J89" s="5" t="b">
        <v>1</v>
      </c>
      <c r="K89" s="5" t="b">
        <v>1</v>
      </c>
      <c r="L89" t="str">
        <f t="array" ref="L89">_xlfn.LET(_xlpm.a,_xlfn.TEXTJOIN(";",TRUE,IF((Map_mã!$C$6:$C$128=BCTC!$C89)*(Map_mã!$G$6:$G$128=0),Map_mã!$E$6:$E$128,"")),IF(LEN(_xlpm.a)&gt;1,_xlpm.a,""))</f>
        <v>192_</v>
      </c>
      <c r="M89" t="str">
        <f t="array" ref="M89">_xlfn.TEXTJOIN("; ",TRUE,IF((Map_mã!$C$6:$C$128=BCTC!$C89)*(Map_mã!$G$6:$G$128=0),Map_mã!$I$6:$I$128,""))</f>
        <v>Phải trả khác dài hạn</v>
      </c>
    </row>
    <row r="90" spans="3:13" x14ac:dyDescent="0.35">
      <c r="C90" s="5" t="s">
        <v>171</v>
      </c>
      <c r="D90" s="5" t="s">
        <v>1436</v>
      </c>
      <c r="E90" s="14">
        <v>0</v>
      </c>
      <c r="F90" s="14">
        <v>1</v>
      </c>
      <c r="G90" s="5" t="b">
        <v>1</v>
      </c>
      <c r="H90" s="5" t="s">
        <v>171</v>
      </c>
      <c r="I90" s="5" t="s">
        <v>1431</v>
      </c>
      <c r="J90" s="5" t="b">
        <v>1</v>
      </c>
      <c r="K90" s="5" t="b">
        <v>1</v>
      </c>
      <c r="L90" t="str">
        <f t="array" ref="L90">_xlfn.LET(_xlpm.a,_xlfn.TEXTJOIN(";",TRUE,IF((Map_mã!$C$6:$C$128=BCTC!$C90)*(Map_mã!$G$6:$G$128=0),Map_mã!$E$6:$E$128,"")),IF(LEN(_xlpm.a)&gt;1,_xlpm.a,""))</f>
        <v>152_</v>
      </c>
      <c r="M90" t="str">
        <f t="array" ref="M90">_xlfn.TEXTJOIN("; ",TRUE,IF((Map_mã!$C$6:$C$128=BCTC!$C90)*(Map_mã!$G$6:$G$128=0),Map_mã!$I$6:$I$128,""))</f>
        <v>Vay dài hạn</v>
      </c>
    </row>
    <row r="91" spans="3:13" x14ac:dyDescent="0.35">
      <c r="C91" s="5" t="s">
        <v>251</v>
      </c>
      <c r="D91" s="5" t="s">
        <v>1263</v>
      </c>
      <c r="E91" s="14">
        <v>0</v>
      </c>
      <c r="F91" s="14">
        <v>1</v>
      </c>
      <c r="G91" s="5" t="b">
        <v>1</v>
      </c>
      <c r="H91" s="5" t="s">
        <v>251</v>
      </c>
      <c r="I91" s="5" t="s">
        <v>1431</v>
      </c>
      <c r="J91" s="5"/>
      <c r="K91" s="5" t="b">
        <v>1</v>
      </c>
      <c r="L91" t="str">
        <f t="array" ref="L91">_xlfn.LET(_xlpm.a,_xlfn.TEXTJOIN(";",TRUE,IF((Map_mã!$C$6:$C$128=BCTC!$C91)*(Map_mã!$G$6:$G$128=0),Map_mã!$E$6:$E$128,"")),IF(LEN(_xlpm.a)&gt;1,_xlpm.a,""))</f>
        <v>152_</v>
      </c>
      <c r="M91" t="str">
        <f t="array" ref="M91">_xlfn.TEXTJOIN("; ",TRUE,IF((Map_mã!$C$6:$C$128=BCTC!$C91)*(Map_mã!$G$6:$G$128=0),Map_mã!$I$6:$I$128,""))</f>
        <v>Vay dài hạn</v>
      </c>
    </row>
    <row r="92" spans="3:13" x14ac:dyDescent="0.35">
      <c r="C92" s="5" t="s">
        <v>1282</v>
      </c>
      <c r="D92" s="5" t="s">
        <v>1437</v>
      </c>
      <c r="E92" s="14">
        <v>0</v>
      </c>
      <c r="F92" s="14">
        <v>1</v>
      </c>
      <c r="G92" s="5" t="b">
        <v>1</v>
      </c>
      <c r="H92" s="5" t="s">
        <v>1282</v>
      </c>
      <c r="I92" s="5" t="s">
        <v>1431</v>
      </c>
      <c r="J92" s="5"/>
      <c r="K92" s="5" t="b">
        <v>1</v>
      </c>
      <c r="L92" t="str">
        <f t="array" ref="L92">_xlfn.LET(_xlpm.a,_xlfn.TEXTJOIN(";",TRUE,IF((Map_mã!$C$6:$C$128=BCTC!$C92)*(Map_mã!$G$6:$G$128=0),Map_mã!$E$6:$E$128,"")),IF(LEN(_xlpm.a)&gt;1,_xlpm.a,""))</f>
        <v>251_</v>
      </c>
      <c r="M92" t="str">
        <f t="array" ref="M92">_xlfn.TEXTJOIN("; ",TRUE,IF((Map_mã!$C$6:$C$128=BCTC!$C92)*(Map_mã!$G$6:$G$128=0),Map_mã!$I$6:$I$128,""))</f>
        <v>Quỹ không thuộc CSH</v>
      </c>
    </row>
    <row r="93" spans="3:13" x14ac:dyDescent="0.35">
      <c r="C93" s="5" t="s">
        <v>246</v>
      </c>
      <c r="D93" s="5" t="s">
        <v>1267</v>
      </c>
      <c r="E93" s="14">
        <v>0</v>
      </c>
      <c r="F93" s="14">
        <v>1</v>
      </c>
      <c r="G93" s="5" t="b">
        <v>1</v>
      </c>
      <c r="H93" s="5" t="s">
        <v>246</v>
      </c>
      <c r="I93" s="5" t="s">
        <v>1431</v>
      </c>
      <c r="J93" s="5"/>
      <c r="K93" s="5" t="b">
        <v>1</v>
      </c>
      <c r="L93" t="str">
        <f t="array" ref="L93">_xlfn.LET(_xlpm.a,_xlfn.TEXTJOIN(";",TRUE,IF((Map_mã!$C$6:$C$128=BCTC!$C93)*(Map_mã!$G$6:$G$128=0),Map_mã!$E$6:$E$128,"")),IF(LEN(_xlpm.a)&gt;1,_xlpm.a,""))</f>
        <v>242_</v>
      </c>
      <c r="M93" t="str">
        <f t="array" ref="M93">_xlfn.TEXTJOIN("; ",TRUE,IF((Map_mã!$C$6:$C$128=BCTC!$C93)*(Map_mã!$G$6:$G$128=0),Map_mã!$I$6:$I$128,""))</f>
        <v>Thuế TNDN hoãn lại phải trả</v>
      </c>
    </row>
    <row r="94" spans="3:13" x14ac:dyDescent="0.35">
      <c r="C94" s="5" t="s">
        <v>221</v>
      </c>
      <c r="D94" s="5" t="s">
        <v>1270</v>
      </c>
      <c r="E94" s="14">
        <v>0</v>
      </c>
      <c r="F94" s="14">
        <v>1</v>
      </c>
      <c r="G94" s="5" t="b">
        <v>1</v>
      </c>
      <c r="H94" s="5" t="s">
        <v>221</v>
      </c>
      <c r="I94" s="5" t="s">
        <v>1431</v>
      </c>
      <c r="J94" s="5"/>
      <c r="K94" s="5" t="b">
        <v>1</v>
      </c>
      <c r="L94" t="str">
        <f t="array" ref="L94">_xlfn.LET(_xlpm.a,_xlfn.TEXTJOIN(";",TRUE,IF((Map_mã!$C$6:$C$128=BCTC!$C94)*(Map_mã!$G$6:$G$128=0),Map_mã!$E$6:$E$128,"")),IF(LEN(_xlpm.a)&gt;1,_xlpm.a,""))</f>
        <v>212_</v>
      </c>
      <c r="M94" t="str">
        <f t="array" ref="M94">_xlfn.TEXTJOIN("; ",TRUE,IF((Map_mã!$C$6:$C$128=BCTC!$C94)*(Map_mã!$G$6:$G$128=0),Map_mã!$I$6:$I$128,""))</f>
        <v>Dự phòng phải trả dài hạn</v>
      </c>
    </row>
    <row r="95" spans="3:13" x14ac:dyDescent="0.35">
      <c r="C95" s="5" t="s">
        <v>408</v>
      </c>
      <c r="D95" s="5" t="s">
        <v>1272</v>
      </c>
      <c r="E95" s="14">
        <v>0</v>
      </c>
      <c r="F95" s="14">
        <v>1</v>
      </c>
      <c r="G95" s="5" t="b">
        <v>1</v>
      </c>
      <c r="H95" s="5" t="s">
        <v>408</v>
      </c>
      <c r="I95" s="5" t="s">
        <v>1431</v>
      </c>
      <c r="J95" s="5"/>
      <c r="K95" s="5" t="b">
        <v>1</v>
      </c>
      <c r="L95" t="str">
        <f t="array" ref="L95">_xlfn.LET(_xlpm.a,_xlfn.TEXTJOIN(";",TRUE,IF((Map_mã!$C$6:$C$128=BCTC!$C95)*(Map_mã!$G$6:$G$128=0),Map_mã!$E$6:$E$128,"")),IF(LEN(_xlpm.a)&gt;1,_xlpm.a,""))</f>
        <v>251_</v>
      </c>
      <c r="M95" t="str">
        <f t="array" ref="M95">_xlfn.TEXTJOIN("; ",TRUE,IF((Map_mã!$C$6:$C$128=BCTC!$C95)*(Map_mã!$G$6:$G$128=0),Map_mã!$I$6:$I$128,""))</f>
        <v>Quỹ không thuộc CSH</v>
      </c>
    </row>
    <row r="96" spans="3:13" x14ac:dyDescent="0.35">
      <c r="C96" s="5" t="s">
        <v>594</v>
      </c>
      <c r="D96" s="5" t="s">
        <v>1284</v>
      </c>
      <c r="E96" s="14">
        <v>0</v>
      </c>
      <c r="F96" s="14">
        <v>1</v>
      </c>
      <c r="G96" s="5" t="b">
        <v>1</v>
      </c>
      <c r="H96" s="5" t="s">
        <v>594</v>
      </c>
      <c r="I96" s="5" t="s">
        <v>1288</v>
      </c>
      <c r="J96" s="5"/>
      <c r="K96" s="5" t="b">
        <v>1</v>
      </c>
      <c r="L96" t="str">
        <f t="array" ref="L96">_xlfn.LET(_xlpm.a,_xlfn.TEXTJOIN(";",TRUE,IF((Map_mã!$C$6:$C$128=BCTC!$C96)*(Map_mã!$G$6:$G$128=0),Map_mã!$E$6:$E$128,"")),IF(LEN(_xlpm.a)&gt;1,_xlpm.a,""))</f>
        <v>250_</v>
      </c>
      <c r="M96" t="str">
        <f t="array" ref="M96">_xlfn.TEXTJOIN("; ",TRUE,IF((Map_mã!$C$6:$C$128=BCTC!$C96)*(Map_mã!$G$6:$G$128=0),Map_mã!$I$6:$I$128,""))</f>
        <v>Vốn chủ sở hữu</v>
      </c>
    </row>
    <row r="97" spans="3:13" x14ac:dyDescent="0.35">
      <c r="C97" s="5" t="s">
        <v>599</v>
      </c>
      <c r="D97" s="5" t="s">
        <v>1286</v>
      </c>
      <c r="E97" s="14">
        <v>0</v>
      </c>
      <c r="F97" s="14">
        <v>1</v>
      </c>
      <c r="G97" s="5" t="b">
        <v>1</v>
      </c>
      <c r="H97" s="5" t="s">
        <v>599</v>
      </c>
      <c r="I97" s="5" t="s">
        <v>1288</v>
      </c>
      <c r="J97" s="5"/>
      <c r="K97" s="5" t="b">
        <v>1</v>
      </c>
      <c r="L97" t="str">
        <f t="array" ref="L97">_xlfn.LET(_xlpm.a,_xlfn.TEXTJOIN(";",TRUE,IF((Map_mã!$C$6:$C$128=BCTC!$C97)*(Map_mã!$G$6:$G$128=0),Map_mã!$E$6:$E$128,"")),IF(LEN(_xlpm.a)&gt;1,_xlpm.a,""))</f>
        <v>250_</v>
      </c>
      <c r="M97" t="str">
        <f t="array" ref="M97">_xlfn.TEXTJOIN("; ",TRUE,IF((Map_mã!$C$6:$C$128=BCTC!$C97)*(Map_mã!$G$6:$G$128=0),Map_mã!$I$6:$I$128,""))</f>
        <v>Vốn chủ sở hữu</v>
      </c>
    </row>
    <row r="98" spans="3:13" x14ac:dyDescent="0.35">
      <c r="C98" s="5" t="s">
        <v>338</v>
      </c>
      <c r="D98" s="5" t="s">
        <v>1438</v>
      </c>
      <c r="E98" s="14">
        <v>0</v>
      </c>
      <c r="F98" s="14">
        <v>1</v>
      </c>
      <c r="G98" s="5" t="b">
        <v>1</v>
      </c>
      <c r="H98" s="5" t="s">
        <v>338</v>
      </c>
      <c r="I98" s="5" t="s">
        <v>1288</v>
      </c>
      <c r="J98" s="5"/>
      <c r="K98" s="5" t="b">
        <v>1</v>
      </c>
      <c r="L98" t="str">
        <f t="array" ref="L98">_xlfn.LET(_xlpm.a,_xlfn.TEXTJOIN(";",TRUE,IF((Map_mã!$C$6:$C$128=BCTC!$C98)*(Map_mã!$G$6:$G$128=0),Map_mã!$E$6:$E$128,"")),IF(LEN(_xlpm.a)&gt;1,_xlpm.a,""))</f>
        <v>250_</v>
      </c>
      <c r="M98" t="str">
        <f t="array" ref="M98">_xlfn.TEXTJOIN("; ",TRUE,IF((Map_mã!$C$6:$C$128=BCTC!$C98)*(Map_mã!$G$6:$G$128=0),Map_mã!$I$6:$I$128,""))</f>
        <v>Vốn chủ sở hữu</v>
      </c>
    </row>
    <row r="99" spans="3:13" x14ac:dyDescent="0.35">
      <c r="C99" s="5" t="s">
        <v>343</v>
      </c>
      <c r="D99" s="5" t="s">
        <v>1439</v>
      </c>
      <c r="E99" s="14">
        <v>0</v>
      </c>
      <c r="F99" s="14">
        <v>1</v>
      </c>
      <c r="G99" s="5" t="b">
        <v>1</v>
      </c>
      <c r="H99" s="5" t="s">
        <v>343</v>
      </c>
      <c r="I99" s="5" t="s">
        <v>1288</v>
      </c>
      <c r="J99" s="5"/>
      <c r="K99" s="5" t="b">
        <v>1</v>
      </c>
      <c r="L99" t="str">
        <f t="array" ref="L99">_xlfn.LET(_xlpm.a,_xlfn.TEXTJOIN(";",TRUE,IF((Map_mã!$C$6:$C$128=BCTC!$C99)*(Map_mã!$G$6:$G$128=0),Map_mã!$E$6:$E$128,"")),IF(LEN(_xlpm.a)&gt;1,_xlpm.a,""))</f>
        <v>250_</v>
      </c>
      <c r="M99" t="str">
        <f t="array" ref="M99">_xlfn.TEXTJOIN("; ",TRUE,IF((Map_mã!$C$6:$C$128=BCTC!$C99)*(Map_mã!$G$6:$G$128=0),Map_mã!$I$6:$I$128,""))</f>
        <v>Vốn chủ sở hữu</v>
      </c>
    </row>
    <row r="100" spans="3:13" x14ac:dyDescent="0.35">
      <c r="C100" s="5" t="s">
        <v>306</v>
      </c>
      <c r="D100" s="5" t="s">
        <v>1289</v>
      </c>
      <c r="E100" s="14">
        <v>0</v>
      </c>
      <c r="F100" s="14">
        <v>1</v>
      </c>
      <c r="G100" s="5" t="b">
        <v>1</v>
      </c>
      <c r="H100" s="5" t="s">
        <v>306</v>
      </c>
      <c r="I100" s="5" t="s">
        <v>1288</v>
      </c>
      <c r="J100" s="5"/>
      <c r="K100" s="5" t="b">
        <v>1</v>
      </c>
      <c r="L100" t="str">
        <f t="array" ref="L100">_xlfn.LET(_xlpm.a,_xlfn.TEXTJOIN(";",TRUE,IF((Map_mã!$C$6:$C$128=BCTC!$C100)*(Map_mã!$G$6:$G$128=0),Map_mã!$E$6:$E$128,"")),IF(LEN(_xlpm.a)&gt;1,_xlpm.a,""))</f>
        <v>250_</v>
      </c>
      <c r="M100" t="str">
        <f t="array" ref="M100">_xlfn.TEXTJOIN("; ",TRUE,IF((Map_mã!$C$6:$C$128=BCTC!$C100)*(Map_mã!$G$6:$G$128=0),Map_mã!$I$6:$I$128,""))</f>
        <v>Vốn chủ sở hữu</v>
      </c>
    </row>
    <row r="101" spans="3:13" x14ac:dyDescent="0.35">
      <c r="C101" s="5" t="s">
        <v>496</v>
      </c>
      <c r="D101" s="5" t="s">
        <v>1290</v>
      </c>
      <c r="E101" s="14">
        <v>0</v>
      </c>
      <c r="F101" s="14">
        <v>1</v>
      </c>
      <c r="G101" s="5" t="b">
        <v>1</v>
      </c>
      <c r="H101" s="5" t="s">
        <v>496</v>
      </c>
      <c r="I101" s="5" t="s">
        <v>1288</v>
      </c>
      <c r="J101" s="5"/>
      <c r="K101" s="5" t="b">
        <v>1</v>
      </c>
      <c r="L101" t="str">
        <f t="array" ref="L101">_xlfn.LET(_xlpm.a,_xlfn.TEXTJOIN(";",TRUE,IF((Map_mã!$C$6:$C$128=BCTC!$C101)*(Map_mã!$G$6:$G$128=0),Map_mã!$E$6:$E$128,"")),IF(LEN(_xlpm.a)&gt;1,_xlpm.a,""))</f>
        <v>250_</v>
      </c>
      <c r="M101" t="str">
        <f t="array" ref="M101">_xlfn.TEXTJOIN("; ",TRUE,IF((Map_mã!$C$6:$C$128=BCTC!$C101)*(Map_mã!$G$6:$G$128=0),Map_mã!$I$6:$I$128,""))</f>
        <v>Vốn chủ sở hữu</v>
      </c>
    </row>
    <row r="102" spans="3:13" x14ac:dyDescent="0.35">
      <c r="C102" s="5" t="s">
        <v>528</v>
      </c>
      <c r="D102" s="5" t="s">
        <v>1440</v>
      </c>
      <c r="E102" s="14">
        <v>0</v>
      </c>
      <c r="F102" s="14">
        <v>1</v>
      </c>
      <c r="G102" s="5" t="b">
        <v>1</v>
      </c>
      <c r="H102" s="5" t="s">
        <v>528</v>
      </c>
      <c r="I102" s="5" t="s">
        <v>1288</v>
      </c>
      <c r="J102" s="5"/>
      <c r="K102" s="5" t="b">
        <v>1</v>
      </c>
      <c r="L102" t="str">
        <f t="array" ref="L102">_xlfn.LET(_xlpm.a,_xlfn.TEXTJOIN(";",TRUE,IF((Map_mã!$C$6:$C$128=BCTC!$C102)*(Map_mã!$G$6:$G$128=0),Map_mã!$E$6:$E$128,"")),IF(LEN(_xlpm.a)&gt;1,_xlpm.a,""))</f>
        <v>250_</v>
      </c>
      <c r="M102" t="str">
        <f t="array" ref="M102">_xlfn.TEXTJOIN("; ",TRUE,IF((Map_mã!$C$6:$C$128=BCTC!$C102)*(Map_mã!$G$6:$G$128=0),Map_mã!$I$6:$I$128,""))</f>
        <v>Vốn chủ sở hữu</v>
      </c>
    </row>
    <row r="103" spans="3:13" x14ac:dyDescent="0.35">
      <c r="C103" s="5" t="s">
        <v>311</v>
      </c>
      <c r="D103" s="5" t="s">
        <v>1292</v>
      </c>
      <c r="E103" s="14">
        <v>0</v>
      </c>
      <c r="F103" s="14">
        <v>1</v>
      </c>
      <c r="G103" s="5" t="b">
        <v>1</v>
      </c>
      <c r="H103" s="5" t="s">
        <v>311</v>
      </c>
      <c r="I103" s="5" t="s">
        <v>1288</v>
      </c>
      <c r="J103" s="5"/>
      <c r="K103" s="5" t="b">
        <v>1</v>
      </c>
      <c r="L103" t="str">
        <f t="array" ref="L103">_xlfn.LET(_xlpm.a,_xlfn.TEXTJOIN(";",TRUE,IF((Map_mã!$C$6:$C$128=BCTC!$C103)*(Map_mã!$G$6:$G$128=0),Map_mã!$E$6:$E$128,"")),IF(LEN(_xlpm.a)&gt;1,_xlpm.a,""))</f>
        <v>250_</v>
      </c>
      <c r="M103" t="str">
        <f t="array" ref="M103">_xlfn.TEXTJOIN("; ",TRUE,IF((Map_mã!$C$6:$C$128=BCTC!$C103)*(Map_mã!$G$6:$G$128=0),Map_mã!$I$6:$I$128,""))</f>
        <v>Vốn chủ sở hữu</v>
      </c>
    </row>
    <row r="104" spans="3:13" x14ac:dyDescent="0.35">
      <c r="C104" s="5" t="s">
        <v>1276</v>
      </c>
      <c r="D104" s="5" t="s">
        <v>1275</v>
      </c>
      <c r="E104" s="14">
        <v>0</v>
      </c>
      <c r="F104" s="14">
        <v>1</v>
      </c>
      <c r="G104" s="5" t="b">
        <v>1</v>
      </c>
      <c r="H104" s="5" t="s">
        <v>1276</v>
      </c>
      <c r="I104" s="5" t="s">
        <v>1441</v>
      </c>
      <c r="J104" s="5"/>
      <c r="K104" s="5" t="b">
        <v>1</v>
      </c>
      <c r="L104" t="str">
        <f t="array" ref="L104">_xlfn.LET(_xlpm.a,_xlfn.TEXTJOIN(";",TRUE,IF((Map_mã!$C$6:$C$128=BCTC!$C104)*(Map_mã!$G$6:$G$128=0),Map_mã!$E$6:$E$128,"")),IF(LEN(_xlpm.a)&gt;1,_xlpm.a,""))</f>
        <v>250_</v>
      </c>
      <c r="M104" t="str">
        <f t="array" ref="M104">_xlfn.TEXTJOIN("; ",TRUE,IF((Map_mã!$C$6:$C$128=BCTC!$C104)*(Map_mã!$G$6:$G$128=0),Map_mã!$I$6:$I$128,""))</f>
        <v>Vốn chủ sở hữu</v>
      </c>
    </row>
    <row r="105" spans="3:13" x14ac:dyDescent="0.35">
      <c r="C105" s="5" t="s">
        <v>1279</v>
      </c>
      <c r="D105" s="5" t="s">
        <v>1437</v>
      </c>
      <c r="E105" s="14">
        <v>0</v>
      </c>
      <c r="F105" s="14">
        <v>1</v>
      </c>
      <c r="G105" s="5" t="b">
        <v>1</v>
      </c>
      <c r="H105" s="5" t="s">
        <v>1279</v>
      </c>
      <c r="I105" s="5" t="s">
        <v>1441</v>
      </c>
      <c r="J105" s="5"/>
      <c r="K105" s="5" t="b">
        <v>1</v>
      </c>
      <c r="L105" t="str">
        <f t="array" ref="L105">_xlfn.LET(_xlpm.a,_xlfn.TEXTJOIN(";",TRUE,IF((Map_mã!$C$6:$C$128=BCTC!$C105)*(Map_mã!$G$6:$G$128=0),Map_mã!$E$6:$E$128,"")),IF(LEN(_xlpm.a)&gt;1,_xlpm.a,""))</f>
        <v>250_</v>
      </c>
      <c r="M105" t="str">
        <f t="array" ref="M105">_xlfn.TEXTJOIN("; ",TRUE,IF((Map_mã!$C$6:$C$128=BCTC!$C105)*(Map_mã!$G$6:$G$128=0),Map_mã!$I$6:$I$128,""))</f>
        <v>Vốn chủ sở hữu</v>
      </c>
    </row>
    <row r="106" spans="3:13" x14ac:dyDescent="0.35">
      <c r="C106" s="5" t="s">
        <v>316</v>
      </c>
      <c r="D106" s="5" t="s">
        <v>1293</v>
      </c>
      <c r="E106" s="14">
        <v>0</v>
      </c>
      <c r="F106" s="14">
        <v>1</v>
      </c>
      <c r="G106" s="5" t="b">
        <v>1</v>
      </c>
      <c r="H106" s="5" t="s">
        <v>316</v>
      </c>
      <c r="I106" s="5" t="s">
        <v>1288</v>
      </c>
      <c r="J106" s="5"/>
      <c r="K106" s="5" t="b">
        <v>1</v>
      </c>
      <c r="L106" t="str">
        <f t="array" ref="L106">_xlfn.LET(_xlpm.a,_xlfn.TEXTJOIN(";",TRUE,IF((Map_mã!$C$6:$C$128=BCTC!$C106)*(Map_mã!$G$6:$G$128=0),Map_mã!$E$6:$E$128,"")),IF(LEN(_xlpm.a)&gt;1,_xlpm.a,""))</f>
        <v>250_</v>
      </c>
      <c r="M106" t="str">
        <f t="array" ref="M106">_xlfn.TEXTJOIN("; ",TRUE,IF((Map_mã!$C$6:$C$128=BCTC!$C106)*(Map_mã!$G$6:$G$128=0),Map_mã!$I$6:$I$128,""))</f>
        <v>Vốn chủ sở hữu</v>
      </c>
    </row>
    <row r="107" spans="3:13" x14ac:dyDescent="0.35">
      <c r="C107" s="5" t="s">
        <v>607</v>
      </c>
      <c r="D107" s="5" t="s">
        <v>1302</v>
      </c>
      <c r="E107" s="14">
        <v>0</v>
      </c>
      <c r="F107" s="14">
        <v>1</v>
      </c>
      <c r="G107" s="5" t="b">
        <v>1</v>
      </c>
      <c r="H107" s="5" t="s">
        <v>607</v>
      </c>
      <c r="I107" s="5" t="s">
        <v>1288</v>
      </c>
      <c r="J107" s="5"/>
      <c r="K107" s="5" t="b">
        <v>1</v>
      </c>
      <c r="L107" t="str">
        <f t="array" ref="L107">_xlfn.LET(_xlpm.a,_xlfn.TEXTJOIN(";",TRUE,IF((Map_mã!$C$6:$C$128=BCTC!$C107)*(Map_mã!$G$6:$G$128=0),Map_mã!$E$6:$E$128,"")),IF(LEN(_xlpm.a)&gt;1,_xlpm.a,""))</f>
        <v>250_</v>
      </c>
      <c r="M107" t="str">
        <f t="array" ref="M107">_xlfn.TEXTJOIN("; ",TRUE,IF((Map_mã!$C$6:$C$128=BCTC!$C107)*(Map_mã!$G$6:$G$128=0),Map_mã!$I$6:$I$128,""))</f>
        <v>Vốn chủ sở hữu</v>
      </c>
    </row>
    <row r="108" spans="3:13" x14ac:dyDescent="0.35">
      <c r="C108" s="5" t="s">
        <v>628</v>
      </c>
      <c r="D108" s="5" t="s">
        <v>1442</v>
      </c>
      <c r="E108" s="14">
        <v>0</v>
      </c>
      <c r="F108" s="14">
        <v>1</v>
      </c>
      <c r="G108" s="5" t="b">
        <v>1</v>
      </c>
      <c r="H108" s="5" t="s">
        <v>628</v>
      </c>
      <c r="I108" s="5" t="s">
        <v>1288</v>
      </c>
      <c r="J108" s="5"/>
      <c r="K108" s="5" t="b">
        <v>1</v>
      </c>
      <c r="L108" t="str">
        <f t="array" ref="L108">_xlfn.LET(_xlpm.a,_xlfn.TEXTJOIN(";",TRUE,IF((Map_mã!$C$6:$C$128=BCTC!$C108)*(Map_mã!$G$6:$G$128=0),Map_mã!$E$6:$E$128,"")),IF(LEN(_xlpm.a)&gt;1,_xlpm.a,""))</f>
        <v>250_</v>
      </c>
      <c r="M108" t="str">
        <f t="array" ref="M108">_xlfn.TEXTJOIN("; ",TRUE,IF((Map_mã!$C$6:$C$128=BCTC!$C108)*(Map_mã!$G$6:$G$128=0),Map_mã!$I$6:$I$128,""))</f>
        <v>Vốn chủ sở hữu</v>
      </c>
    </row>
    <row r="109" spans="3:13" x14ac:dyDescent="0.35">
      <c r="C109" s="5" t="s">
        <v>1297</v>
      </c>
      <c r="D109" s="5" t="s">
        <v>1443</v>
      </c>
      <c r="E109" s="14">
        <v>0</v>
      </c>
      <c r="F109" s="14">
        <v>1</v>
      </c>
      <c r="G109" s="5" t="b">
        <v>1</v>
      </c>
      <c r="H109" s="5" t="s">
        <v>1297</v>
      </c>
      <c r="I109" s="5" t="s">
        <v>1288</v>
      </c>
      <c r="J109" s="5"/>
      <c r="K109" s="5" t="b">
        <v>1</v>
      </c>
      <c r="L109" t="str">
        <f t="array" ref="L109">_xlfn.LET(_xlpm.a,_xlfn.TEXTJOIN(";",TRUE,IF((Map_mã!$C$6:$C$128=BCTC!$C109)*(Map_mã!$G$6:$G$128=0),Map_mã!$E$6:$E$128,"")),IF(LEN(_xlpm.a)&gt;1,_xlpm.a,""))</f>
        <v>250_</v>
      </c>
      <c r="M109" t="str">
        <f t="array" ref="M109">_xlfn.TEXTJOIN("; ",TRUE,IF((Map_mã!$C$6:$C$128=BCTC!$C109)*(Map_mã!$G$6:$G$128=0),Map_mã!$I$6:$I$128,""))</f>
        <v>Vốn chủ sở hữu</v>
      </c>
    </row>
    <row r="110" spans="3:13" x14ac:dyDescent="0.35">
      <c r="C110" s="5" t="s">
        <v>1300</v>
      </c>
      <c r="D110" s="5" t="s">
        <v>1444</v>
      </c>
      <c r="E110" s="14">
        <v>0</v>
      </c>
      <c r="F110" s="14">
        <v>1</v>
      </c>
      <c r="G110" s="5" t="b">
        <v>1</v>
      </c>
      <c r="H110" s="5" t="s">
        <v>1300</v>
      </c>
      <c r="I110" s="5" t="s">
        <v>1288</v>
      </c>
      <c r="J110" s="5"/>
      <c r="K110" s="5" t="b">
        <v>1</v>
      </c>
      <c r="L110" t="str">
        <f t="array" ref="L110">_xlfn.LET(_xlpm.a,_xlfn.TEXTJOIN(";",TRUE,IF((Map_mã!$C$6:$C$128=BCTC!$C110)*(Map_mã!$G$6:$G$128=0),Map_mã!$E$6:$E$128,"")),IF(LEN(_xlpm.a)&gt;1,_xlpm.a,""))</f>
        <v>250_</v>
      </c>
      <c r="M110" t="str">
        <f t="array" ref="M110">_xlfn.TEXTJOIN("; ",TRUE,IF((Map_mã!$C$6:$C$128=BCTC!$C110)*(Map_mã!$G$6:$G$128=0),Map_mã!$I$6:$I$128,""))</f>
        <v>Vốn chủ sở hữu</v>
      </c>
    </row>
    <row r="111" spans="3:13" x14ac:dyDescent="0.35">
      <c r="C111" s="5" t="s">
        <v>633</v>
      </c>
      <c r="D111" s="5" t="s">
        <v>1445</v>
      </c>
      <c r="E111" s="14">
        <v>0</v>
      </c>
      <c r="F111" s="14">
        <v>1</v>
      </c>
      <c r="G111" s="5" t="b">
        <v>1</v>
      </c>
      <c r="H111" s="5" t="s">
        <v>633</v>
      </c>
      <c r="I111" s="5" t="s">
        <v>1288</v>
      </c>
      <c r="J111" s="5"/>
      <c r="K111" s="5" t="b">
        <v>1</v>
      </c>
      <c r="L111" t="str">
        <f t="array" ref="L111">_xlfn.LET(_xlpm.a,_xlfn.TEXTJOIN(";",TRUE,IF((Map_mã!$C$6:$C$128=BCTC!$C111)*(Map_mã!$G$6:$G$128=0),Map_mã!$E$6:$E$128,"")),IF(LEN(_xlpm.a)&gt;1,_xlpm.a,""))</f>
        <v>252_</v>
      </c>
      <c r="M111" t="str">
        <f t="array" ref="M111">_xlfn.TEXTJOIN("; ",TRUE,IF((Map_mã!$C$6:$C$128=BCTC!$C111)*(Map_mã!$G$6:$G$128=0),Map_mã!$I$6:$I$128,""))</f>
        <v>Nguồn kinh phí</v>
      </c>
    </row>
    <row r="112" spans="3:13" x14ac:dyDescent="0.35">
      <c r="C112" s="5" t="s">
        <v>636</v>
      </c>
      <c r="D112" s="5" t="s">
        <v>1304</v>
      </c>
      <c r="E112" s="14">
        <v>0</v>
      </c>
      <c r="F112" s="14">
        <v>1</v>
      </c>
      <c r="G112" s="5" t="b">
        <v>1</v>
      </c>
      <c r="H112" s="5" t="s">
        <v>636</v>
      </c>
      <c r="I112" s="5" t="s">
        <v>1288</v>
      </c>
      <c r="J112" s="5"/>
      <c r="K112" s="5" t="b">
        <v>1</v>
      </c>
      <c r="L112" t="str">
        <f t="array" ref="L112">_xlfn.LET(_xlpm.a,_xlfn.TEXTJOIN(";",TRUE,IF((Map_mã!$C$6:$C$128=BCTC!$C112)*(Map_mã!$G$6:$G$128=0),Map_mã!$E$6:$E$128,"")),IF(LEN(_xlpm.a)&gt;1,_xlpm.a,""))</f>
        <v>252_</v>
      </c>
      <c r="M112" t="str">
        <f t="array" ref="M112">_xlfn.TEXTJOIN("; ",TRUE,IF((Map_mã!$C$6:$C$128=BCTC!$C112)*(Map_mã!$G$6:$G$128=0),Map_mã!$I$6:$I$128,""))</f>
        <v>Nguồn kinh phí</v>
      </c>
    </row>
  </sheetData>
  <mergeCells count="1">
    <mergeCell ref="A1:A4"/>
  </mergeCells>
  <hyperlinks>
    <hyperlink ref="A12" location="TTCty!A1" display="Thông tin công ty" xr:uid="{471B28F6-F1C2-442F-8196-4192F6D8CDB4}"/>
    <hyperlink ref="A14" location="TKKT!A1" display="Tài khoản kế toán" xr:uid="{48E3F28E-7D6A-48FC-897C-037F2F31136D}"/>
    <hyperlink ref="A16" location="BCTC!A1" display="Chỉ tiêu báo cáo" xr:uid="{6B3FF704-50EC-4E75-81DA-2FBD890BA1A2}"/>
    <hyperlink ref="A18" location="CTTM!A1" display="Chỉ tiêu thuyết minh" xr:uid="{EBAF5D08-92E8-484A-A151-39A0C5570312}"/>
    <hyperlink ref="A20" location="Map_mã!A1" display="Map chỉ tiêu BC-TM" xr:uid="{2DF75E47-F39B-436B-8817-02597D9A5E2D}"/>
    <hyperlink ref="A22" location="Dòng_tiền!A1" display="Chỉ tiêu dòng tiền" xr:uid="{17585EDA-8AAA-465E-B355-75A6DB20A59A}"/>
    <hyperlink ref="A24" location="Vốn_vay!A1" display="Phân loại vốn vay" xr:uid="{3AD00C7D-14D6-4877-8858-ADEB135F8A72}"/>
    <hyperlink ref="A26" location="Khác!A1" display="Danh mục khác" xr:uid="{7F3FAC50-AB90-43A1-B8EF-07F706050D31}"/>
    <hyperlink ref="A28" location="'✅'!A1" display="Tùy chọn" xr:uid="{B7325C76-4CA7-4AC6-B799-7BD040904D59}"/>
    <hyperlink ref="A10" location="Công_ty!A1" display="Danh mục công ty" xr:uid="{3319A929-49DC-4949-9E4E-70F7F4948503}"/>
    <hyperlink ref="A8" location="Tập_đoàn!A1" display="Tập đoàn" xr:uid="{25DE0718-811F-4B7B-9B66-B9457983D393}"/>
  </hyperlinks>
  <pageMargins left="0.70000000000000007" right="0.70000000000000007" top="0.75" bottom="0.75" header="0.30000000000000004" footer="0.30000000000000004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E085032-B769-43A8-8F77-4ED0AC8C44EF}">
          <x14:formula1>
            <xm:f>_xlfn.ANCHORARRAY(↓!$B$2)</xm:f>
          </x14:formula1>
          <xm:sqref>J6:K112 G6:G112</xm:sqref>
        </x14:dataValidation>
        <x14:dataValidation type="list" allowBlank="1" showInputMessage="1" showErrorMessage="1" xr:uid="{8063AADC-EEE5-45C9-8020-2614CCD8D843}">
          <x14:formula1>
            <xm:f>_xlfn.ANCHORARRAY(↓!$D$2)</xm:f>
          </x14:formula1>
          <xm:sqref>I6:I112</xm:sqref>
        </x14:dataValidation>
        <x14:dataValidation type="list" allowBlank="1" showInputMessage="1" showErrorMessage="1" xr:uid="{8F6A610E-F8A5-4E79-A44A-94DDFDBC5729}">
          <x14:formula1>
            <xm:f>_xlfn.ANCHORARRAY(↓!$H$2)</xm:f>
          </x14:formula1>
          <xm:sqref>H6:H112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DF37-8088-4349-9EB9-6B3EE8ABAEBF}">
  <sheetPr>
    <tabColor rgb="FFFFF2CC"/>
  </sheetPr>
  <dimension ref="A1:R101"/>
  <sheetViews>
    <sheetView showGridLines="0" zoomScale="90" zoomScaleNormal="90" workbookViewId="0">
      <selection activeCell="A8" sqref="A8"/>
    </sheetView>
  </sheetViews>
  <sheetFormatPr defaultRowHeight="12.9" x14ac:dyDescent="0.35"/>
  <cols>
    <col min="1" max="1" width="27.4140625" style="4" customWidth="1"/>
    <col min="2" max="2" width="9.08203125" customWidth="1"/>
    <col min="3" max="3" width="11.9140625" customWidth="1"/>
    <col min="4" max="4" width="19.58203125" customWidth="1"/>
    <col min="5" max="6" width="9.08203125" customWidth="1"/>
    <col min="7" max="7" width="44.4140625" customWidth="1"/>
    <col min="8" max="8" width="17" customWidth="1"/>
    <col min="9" max="9" width="11.4140625" customWidth="1"/>
    <col min="10" max="10" width="6.33203125" customWidth="1"/>
    <col min="11" max="11" width="9" customWidth="1"/>
    <col min="12" max="12" width="13.9140625" customWidth="1"/>
    <col min="13" max="13" width="5.4140625" customWidth="1"/>
    <col min="14" max="14" width="19.4140625" customWidth="1"/>
    <col min="15" max="15" width="57" customWidth="1"/>
    <col min="16" max="16" width="9.08203125" customWidth="1"/>
  </cols>
  <sheetData>
    <row r="1" spans="1:18" ht="13.4" customHeight="1" x14ac:dyDescent="0.35">
      <c r="A1" s="27" t="str">
        <f>'✅'!A1</f>
        <v>DNP Holding</v>
      </c>
    </row>
    <row r="2" spans="1:18" ht="13.4" customHeight="1" x14ac:dyDescent="0.35">
      <c r="A2" s="27"/>
    </row>
    <row r="3" spans="1:18" ht="13.4" customHeight="1" x14ac:dyDescent="0.35">
      <c r="A3" s="27"/>
      <c r="B3" s="1"/>
      <c r="C3" t="s">
        <v>1446</v>
      </c>
      <c r="D3" s="1"/>
      <c r="E3" s="1"/>
      <c r="F3" s="1"/>
      <c r="G3" t="s">
        <v>1447</v>
      </c>
      <c r="H3" s="1"/>
      <c r="I3" s="1"/>
    </row>
    <row r="4" spans="1:18" ht="13.4" customHeight="1" x14ac:dyDescent="0.35">
      <c r="A4" s="27"/>
      <c r="G4" s="15" t="s">
        <v>1448</v>
      </c>
      <c r="H4" t="s">
        <v>732</v>
      </c>
      <c r="I4" t="s">
        <v>732</v>
      </c>
      <c r="J4" t="s">
        <v>1449</v>
      </c>
      <c r="K4" t="s">
        <v>1450</v>
      </c>
      <c r="L4" t="s">
        <v>1451</v>
      </c>
    </row>
    <row r="5" spans="1:18" x14ac:dyDescent="0.35">
      <c r="A5" s="3" t="str">
        <f>Công_ty!A5</f>
        <v>BCTC hợp nhất</v>
      </c>
      <c r="C5" t="s">
        <v>1452</v>
      </c>
      <c r="D5" t="s">
        <v>1453</v>
      </c>
      <c r="F5" t="s">
        <v>41</v>
      </c>
      <c r="G5" t="s">
        <v>1370</v>
      </c>
      <c r="H5" t="s">
        <v>1373</v>
      </c>
      <c r="I5" t="s">
        <v>1454</v>
      </c>
      <c r="J5" t="s">
        <v>1455</v>
      </c>
      <c r="K5" t="s">
        <v>1456</v>
      </c>
      <c r="L5" t="s">
        <v>1457</v>
      </c>
      <c r="M5" t="s">
        <v>1458</v>
      </c>
      <c r="N5" t="s">
        <v>1459</v>
      </c>
      <c r="O5" t="s">
        <v>1460</v>
      </c>
      <c r="R5" t="s">
        <v>12</v>
      </c>
    </row>
    <row r="6" spans="1:18" x14ac:dyDescent="0.35">
      <c r="C6" t="s">
        <v>1461</v>
      </c>
      <c r="D6" t="s">
        <v>1462</v>
      </c>
      <c r="F6" s="5" t="s">
        <v>1463</v>
      </c>
      <c r="G6" s="5" t="s">
        <v>1464</v>
      </c>
      <c r="H6" s="5" t="s">
        <v>1390</v>
      </c>
      <c r="I6" s="5" t="s">
        <v>1461</v>
      </c>
      <c r="J6" s="14">
        <v>1</v>
      </c>
      <c r="K6" s="14"/>
      <c r="L6" s="14"/>
      <c r="M6">
        <f>COUNTIFS(Map_mã!$E$6:$E$128,CTTM!$F6)</f>
        <v>2</v>
      </c>
      <c r="N6" t="str">
        <f t="array" ref="N6">_xlfn.TEXTJOIN(";",TRUE,IF(Map_mã!$E$6:$E$128=CTTM!$F6,Map_mã!$C$6:$C$128,""))</f>
        <v>111_;112_</v>
      </c>
      <c r="O6" t="str">
        <f t="array" ref="O6">_xlfn.TEXTJOIN("; ",TRUE,IF(Map_mã!$E$6:$E$128=CTTM!$F6,Map_mã!$H$6:$H$128,""))</f>
        <v>Tiền; Các khoản tương đương tiền</v>
      </c>
      <c r="R6" t="str">
        <f t="array" ref="R6">IFERROR(_xlfn.LET(_xlpm.i,CTTM!$F$6:$F$101,_xlfn._xlws.FILTER(_xlfn.UNIQUE(_xlpm.i),COUNTIF(_xlpm.i,_xlfn.UNIQUE(_xlpm.i))&gt;1)),"Không có")</f>
        <v>Không có</v>
      </c>
    </row>
    <row r="7" spans="1:18" x14ac:dyDescent="0.35">
      <c r="C7" t="s">
        <v>1465</v>
      </c>
      <c r="D7" t="s">
        <v>1466</v>
      </c>
      <c r="F7" s="5" t="s">
        <v>1318</v>
      </c>
      <c r="G7" s="5" t="s">
        <v>1393</v>
      </c>
      <c r="H7" s="5" t="s">
        <v>1390</v>
      </c>
      <c r="I7" s="5" t="s">
        <v>1461</v>
      </c>
      <c r="J7" s="14">
        <v>1</v>
      </c>
      <c r="K7" s="14"/>
      <c r="L7" s="14"/>
      <c r="M7">
        <f>COUNTIFS(Map_mã!$E$6:$E$128,CTTM!$F7)</f>
        <v>1</v>
      </c>
      <c r="N7" t="str">
        <f t="array" ref="N7">_xlfn.TEXTJOIN(";",TRUE,IF(Map_mã!$E$6:$E$128=CTTM!$F7,Map_mã!$C$6:$C$128,""))</f>
        <v>123_</v>
      </c>
      <c r="O7" t="str">
        <f t="array" ref="O7">_xlfn.TEXTJOIN("; ",TRUE,IF(Map_mã!$E$6:$E$128=CTTM!$F7,Map_mã!$H$6:$H$128,""))</f>
        <v>Đầu tư nắm giữ đến ngày đáo hạn ngắn hạn</v>
      </c>
    </row>
    <row r="8" spans="1:18" x14ac:dyDescent="0.35">
      <c r="A8" s="7" t="s">
        <v>16</v>
      </c>
      <c r="C8" t="s">
        <v>1467</v>
      </c>
      <c r="D8" t="s">
        <v>1468</v>
      </c>
      <c r="F8" s="5" t="s">
        <v>1337</v>
      </c>
      <c r="G8" s="5" t="s">
        <v>1421</v>
      </c>
      <c r="H8" s="5" t="s">
        <v>1405</v>
      </c>
      <c r="I8" s="5" t="s">
        <v>1461</v>
      </c>
      <c r="J8" s="14">
        <v>1</v>
      </c>
      <c r="K8" s="14"/>
      <c r="L8" s="14"/>
      <c r="M8">
        <f>COUNTIFS(Map_mã!$E$6:$E$128,CTTM!$F8)</f>
        <v>1</v>
      </c>
      <c r="N8" t="str">
        <f t="array" ref="N8">_xlfn.TEXTJOIN(";",TRUE,IF(Map_mã!$E$6:$E$128=CTTM!$F8,Map_mã!$C$6:$C$128,""))</f>
        <v>255_</v>
      </c>
      <c r="O8" t="str">
        <f t="array" ref="O8">_xlfn.TEXTJOIN("; ",TRUE,IF(Map_mã!$E$6:$E$128=CTTM!$F8,Map_mã!$H$6:$H$128,""))</f>
        <v>Đầu tư nắm giữ đến ngày đáo hạn dài hạn</v>
      </c>
    </row>
    <row r="9" spans="1:18" x14ac:dyDescent="0.35">
      <c r="C9" t="s">
        <v>1469</v>
      </c>
      <c r="D9" t="s">
        <v>1470</v>
      </c>
      <c r="F9" s="5" t="s">
        <v>1340</v>
      </c>
      <c r="G9" s="5" t="s">
        <v>1113</v>
      </c>
      <c r="H9" s="5" t="s">
        <v>1405</v>
      </c>
      <c r="I9" s="5" t="s">
        <v>1461</v>
      </c>
      <c r="J9" s="14">
        <v>1</v>
      </c>
      <c r="K9" s="14"/>
      <c r="L9" s="14"/>
      <c r="M9">
        <f>COUNTIFS(Map_mã!$E$6:$E$128,CTTM!$F9)</f>
        <v>1</v>
      </c>
      <c r="N9" t="str">
        <f t="array" ref="N9">_xlfn.TEXTJOIN(";",TRUE,IF(Map_mã!$E$6:$E$128=CTTM!$F9,Map_mã!$C$6:$C$128,""))</f>
        <v>251_</v>
      </c>
      <c r="O9" t="str">
        <f t="array" ref="O9">_xlfn.TEXTJOIN("; ",TRUE,IF(Map_mã!$E$6:$E$128=CTTM!$F9,Map_mã!$H$6:$H$128,""))</f>
        <v>Đầu tư vào công ty con</v>
      </c>
    </row>
    <row r="10" spans="1:18" x14ac:dyDescent="0.35">
      <c r="A10" s="7" t="s">
        <v>19</v>
      </c>
      <c r="C10" t="s">
        <v>1471</v>
      </c>
      <c r="D10" t="s">
        <v>1472</v>
      </c>
      <c r="F10" s="5" t="s">
        <v>1361</v>
      </c>
      <c r="G10" s="5" t="s">
        <v>1115</v>
      </c>
      <c r="H10" s="5" t="s">
        <v>1405</v>
      </c>
      <c r="I10" s="5" t="s">
        <v>1461</v>
      </c>
      <c r="J10" s="14">
        <v>1</v>
      </c>
      <c r="K10" s="14"/>
      <c r="L10" s="14"/>
      <c r="M10">
        <f>COUNTIFS(Map_mã!$E$6:$E$128,CTTM!$F10)</f>
        <v>1</v>
      </c>
      <c r="N10" t="str">
        <f t="array" ref="N10">_xlfn.TEXTJOIN(";",TRUE,IF(Map_mã!$E$6:$E$128=CTTM!$F10,Map_mã!$C$6:$C$128,""))</f>
        <v>252_</v>
      </c>
      <c r="O10" t="str">
        <f t="array" ref="O10">_xlfn.TEXTJOIN("; ",TRUE,IF(Map_mã!$E$6:$E$128=CTTM!$F10,Map_mã!$H$6:$H$128,""))</f>
        <v>Đầu tư vào công ty liên doanh, liên kết</v>
      </c>
    </row>
    <row r="11" spans="1:18" x14ac:dyDescent="0.35">
      <c r="C11" t="s">
        <v>1473</v>
      </c>
      <c r="D11" t="s">
        <v>1474</v>
      </c>
      <c r="F11" s="5" t="s">
        <v>1343</v>
      </c>
      <c r="G11" s="5" t="s">
        <v>1419</v>
      </c>
      <c r="H11" s="5" t="s">
        <v>1405</v>
      </c>
      <c r="I11" s="5" t="s">
        <v>1461</v>
      </c>
      <c r="J11" s="14">
        <v>1</v>
      </c>
      <c r="K11" s="14"/>
      <c r="L11" s="14"/>
      <c r="M11">
        <f>COUNTIFS(Map_mã!$E$6:$E$128,CTTM!$F11)</f>
        <v>1</v>
      </c>
      <c r="N11" t="str">
        <f t="array" ref="N11">_xlfn.TEXTJOIN(";",TRUE,IF(Map_mã!$E$6:$E$128=CTTM!$F11,Map_mã!$C$6:$C$128,""))</f>
        <v>253_</v>
      </c>
      <c r="O11" t="str">
        <f t="array" ref="O11">_xlfn.TEXTJOIN("; ",TRUE,IF(Map_mã!$E$6:$E$128=CTTM!$F11,Map_mã!$H$6:$H$128,""))</f>
        <v>Đầu tư góp vốn vào đơn vị khác</v>
      </c>
    </row>
    <row r="12" spans="1:18" x14ac:dyDescent="0.35">
      <c r="A12" s="7" t="s">
        <v>22</v>
      </c>
      <c r="C12" t="s">
        <v>1475</v>
      </c>
      <c r="D12" t="s">
        <v>1476</v>
      </c>
      <c r="F12" s="5" t="s">
        <v>1346</v>
      </c>
      <c r="G12" s="5" t="s">
        <v>991</v>
      </c>
      <c r="H12" s="5" t="s">
        <v>1390</v>
      </c>
      <c r="I12" s="5" t="s">
        <v>1461</v>
      </c>
      <c r="J12" s="14">
        <v>1</v>
      </c>
      <c r="K12" s="14"/>
      <c r="L12" s="14"/>
      <c r="M12">
        <f>COUNTIFS(Map_mã!$E$6:$E$128,CTTM!$F12)</f>
        <v>1</v>
      </c>
      <c r="N12" t="str">
        <f t="array" ref="N12">_xlfn.TEXTJOIN(";",TRUE,IF(Map_mã!$E$6:$E$128=CTTM!$F12,Map_mã!$C$6:$C$128,""))</f>
        <v>121_</v>
      </c>
      <c r="O12" t="str">
        <f t="array" ref="O12">_xlfn.TEXTJOIN("; ",TRUE,IF(Map_mã!$E$6:$E$128=CTTM!$F12,Map_mã!$H$6:$H$128,""))</f>
        <v>Chứng khoán kinh doanh</v>
      </c>
    </row>
    <row r="13" spans="1:18" x14ac:dyDescent="0.35">
      <c r="F13" s="5" t="s">
        <v>1477</v>
      </c>
      <c r="G13" s="5" t="s">
        <v>1392</v>
      </c>
      <c r="H13" s="5" t="s">
        <v>1390</v>
      </c>
      <c r="I13" s="5" t="s">
        <v>1461</v>
      </c>
      <c r="J13" s="14">
        <v>-1</v>
      </c>
      <c r="K13" s="14"/>
      <c r="L13" s="14" t="s">
        <v>1478</v>
      </c>
      <c r="M13">
        <f>COUNTIFS(Map_mã!$E$6:$E$128,CTTM!$F13)</f>
        <v>1</v>
      </c>
      <c r="N13" t="str">
        <f t="array" ref="N13">_xlfn.TEXTJOIN(";",TRUE,IF(Map_mã!$E$6:$E$128=CTTM!$F13,Map_mã!$C$6:$C$128,""))</f>
        <v>122_</v>
      </c>
      <c r="O13" t="str">
        <f t="array" ref="O13">_xlfn.TEXTJOIN("; ",TRUE,IF(Map_mã!$E$6:$E$128=CTTM!$F13,Map_mã!$H$6:$H$128,""))</f>
        <v>Dự phòng giảm giá chứng khoán kinh doanh (*)</v>
      </c>
    </row>
    <row r="14" spans="1:18" x14ac:dyDescent="0.35">
      <c r="A14" s="7" t="s">
        <v>25</v>
      </c>
      <c r="F14" s="5" t="s">
        <v>1479</v>
      </c>
      <c r="G14" s="5" t="s">
        <v>1420</v>
      </c>
      <c r="H14" s="5" t="s">
        <v>1405</v>
      </c>
      <c r="I14" s="5" t="s">
        <v>1461</v>
      </c>
      <c r="J14" s="14">
        <v>-1</v>
      </c>
      <c r="K14" s="14"/>
      <c r="L14" s="14" t="s">
        <v>1480</v>
      </c>
      <c r="M14">
        <f>COUNTIFS(Map_mã!$E$6:$E$128,CTTM!$F14)</f>
        <v>1</v>
      </c>
      <c r="N14" t="str">
        <f t="array" ref="N14">_xlfn.TEXTJOIN(";",TRUE,IF(Map_mã!$E$6:$E$128=CTTM!$F14,Map_mã!$C$6:$C$128,""))</f>
        <v>254_</v>
      </c>
      <c r="O14" t="str">
        <f t="array" ref="O14">_xlfn.TEXTJOIN("; ",TRUE,IF(Map_mã!$E$6:$E$128=CTTM!$F14,Map_mã!$H$6:$H$128,""))</f>
        <v>Dự phòng đầu tư tài chính dài hạn (*)</v>
      </c>
    </row>
    <row r="15" spans="1:18" x14ac:dyDescent="0.35">
      <c r="F15" s="5" t="s">
        <v>1349</v>
      </c>
      <c r="G15" s="5" t="s">
        <v>1481</v>
      </c>
      <c r="H15" s="5" t="s">
        <v>1390</v>
      </c>
      <c r="I15" s="5" t="s">
        <v>1461</v>
      </c>
      <c r="J15" s="14">
        <v>1</v>
      </c>
      <c r="K15" s="14"/>
      <c r="L15" s="14"/>
      <c r="M15">
        <f>COUNTIFS(Map_mã!$E$6:$E$128,CTTM!$F15)</f>
        <v>1</v>
      </c>
      <c r="N15" t="str">
        <f t="array" ref="N15">_xlfn.TEXTJOIN(";",TRUE,IF(Map_mã!$E$6:$E$128=CTTM!$F15,Map_mã!$C$6:$C$128,""))</f>
        <v>131_</v>
      </c>
      <c r="O15" t="str">
        <f t="array" ref="O15">_xlfn.TEXTJOIN("; ",TRUE,IF(Map_mã!$E$6:$E$128=CTTM!$F15,Map_mã!$H$6:$H$128,""))</f>
        <v>Phải thu ngắn hạn của khách hàng</v>
      </c>
    </row>
    <row r="16" spans="1:18" x14ac:dyDescent="0.35">
      <c r="A16" s="7" t="s">
        <v>28</v>
      </c>
      <c r="F16" s="5" t="s">
        <v>1482</v>
      </c>
      <c r="G16" s="5" t="s">
        <v>1483</v>
      </c>
      <c r="H16" s="5" t="s">
        <v>1390</v>
      </c>
      <c r="I16" s="5" t="s">
        <v>1461</v>
      </c>
      <c r="J16" s="14">
        <v>1</v>
      </c>
      <c r="K16" s="14" t="b">
        <v>1</v>
      </c>
      <c r="L16" s="14"/>
      <c r="M16">
        <f>COUNTIFS(Map_mã!$E$6:$E$128,CTTM!$F16)</f>
        <v>1</v>
      </c>
      <c r="N16" t="str">
        <f t="array" ref="N16">_xlfn.TEXTJOIN(";",TRUE,IF(Map_mã!$E$6:$E$128=CTTM!$F16,Map_mã!$C$6:$C$128,""))</f>
        <v>131_</v>
      </c>
      <c r="O16" t="str">
        <f t="array" ref="O16">_xlfn.TEXTJOIN("; ",TRUE,IF(Map_mã!$E$6:$E$128=CTTM!$F16,Map_mã!$H$6:$H$128,""))</f>
        <v>Phải thu ngắn hạn của khách hàng</v>
      </c>
    </row>
    <row r="17" spans="1:15" x14ac:dyDescent="0.35">
      <c r="F17" s="5" t="s">
        <v>1352</v>
      </c>
      <c r="G17" s="5" t="s">
        <v>1484</v>
      </c>
      <c r="H17" s="5" t="s">
        <v>1405</v>
      </c>
      <c r="I17" s="5" t="s">
        <v>1461</v>
      </c>
      <c r="J17" s="14">
        <v>1</v>
      </c>
      <c r="K17" s="14"/>
      <c r="L17" s="14"/>
      <c r="M17">
        <f>COUNTIFS(Map_mã!$E$6:$E$128,CTTM!$F17)</f>
        <v>1</v>
      </c>
      <c r="N17" t="str">
        <f t="array" ref="N17">_xlfn.TEXTJOIN(";",TRUE,IF(Map_mã!$E$6:$E$128=CTTM!$F17,Map_mã!$C$6:$C$128,""))</f>
        <v>211_</v>
      </c>
      <c r="O17" t="str">
        <f t="array" ref="O17">_xlfn.TEXTJOIN("; ",TRUE,IF(Map_mã!$E$6:$E$128=CTTM!$F17,Map_mã!$H$6:$H$128,""))</f>
        <v>Phải thu dài hạn của khách hàng</v>
      </c>
    </row>
    <row r="18" spans="1:15" x14ac:dyDescent="0.35">
      <c r="A18" s="6" t="s">
        <v>31</v>
      </c>
      <c r="F18" s="5" t="s">
        <v>1485</v>
      </c>
      <c r="G18" s="5" t="s">
        <v>1486</v>
      </c>
      <c r="H18" s="5" t="s">
        <v>1405</v>
      </c>
      <c r="I18" s="5" t="s">
        <v>1461</v>
      </c>
      <c r="J18" s="14">
        <v>1</v>
      </c>
      <c r="K18" s="14" t="b">
        <v>1</v>
      </c>
      <c r="L18" s="14"/>
      <c r="M18">
        <f>COUNTIFS(Map_mã!$E$6:$E$128,CTTM!$F18)</f>
        <v>1</v>
      </c>
      <c r="N18" t="str">
        <f t="array" ref="N18">_xlfn.TEXTJOIN(";",TRUE,IF(Map_mã!$E$6:$E$128=CTTM!$F18,Map_mã!$C$6:$C$128,""))</f>
        <v>211_</v>
      </c>
      <c r="O18" t="str">
        <f t="array" ref="O18">_xlfn.TEXTJOIN("; ",TRUE,IF(Map_mã!$E$6:$E$128=CTTM!$F18,Map_mã!$H$6:$H$128,""))</f>
        <v>Phải thu dài hạn của khách hàng</v>
      </c>
    </row>
    <row r="19" spans="1:15" x14ac:dyDescent="0.35">
      <c r="F19" s="5" t="s">
        <v>1487</v>
      </c>
      <c r="G19" s="5" t="s">
        <v>1395</v>
      </c>
      <c r="H19" s="5" t="s">
        <v>1390</v>
      </c>
      <c r="I19" s="5" t="s">
        <v>1461</v>
      </c>
      <c r="J19" s="14">
        <v>1</v>
      </c>
      <c r="K19" s="14"/>
      <c r="L19" s="14"/>
      <c r="M19">
        <f>COUNTIFS(Map_mã!$E$6:$E$128,CTTM!$F19)</f>
        <v>1</v>
      </c>
      <c r="N19" t="str">
        <f t="array" ref="N19">_xlfn.TEXTJOIN(";",TRUE,IF(Map_mã!$E$6:$E$128=CTTM!$F19,Map_mã!$C$6:$C$128,""))</f>
        <v>132_</v>
      </c>
      <c r="O19" t="str">
        <f t="array" ref="O19">_xlfn.TEXTJOIN("; ",TRUE,IF(Map_mã!$E$6:$E$128=CTTM!$F19,Map_mã!$H$6:$H$128,""))</f>
        <v>Trả trước cho người bán ngắn hạn</v>
      </c>
    </row>
    <row r="20" spans="1:15" x14ac:dyDescent="0.35">
      <c r="A20" s="7" t="s">
        <v>34</v>
      </c>
      <c r="F20" s="5" t="s">
        <v>1488</v>
      </c>
      <c r="G20" s="5" t="s">
        <v>1489</v>
      </c>
      <c r="H20" s="5" t="s">
        <v>1390</v>
      </c>
      <c r="I20" s="5" t="s">
        <v>1461</v>
      </c>
      <c r="J20" s="14">
        <v>1</v>
      </c>
      <c r="K20" s="14" t="b">
        <v>1</v>
      </c>
      <c r="L20" s="14"/>
      <c r="M20">
        <f>COUNTIFS(Map_mã!$E$6:$E$128,CTTM!$F20)</f>
        <v>1</v>
      </c>
      <c r="N20" t="str">
        <f t="array" ref="N20">_xlfn.TEXTJOIN(";",TRUE,IF(Map_mã!$E$6:$E$128=CTTM!$F20,Map_mã!$C$6:$C$128,""))</f>
        <v>132_</v>
      </c>
      <c r="O20" t="str">
        <f t="array" ref="O20">_xlfn.TEXTJOIN("; ",TRUE,IF(Map_mã!$E$6:$E$128=CTTM!$F20,Map_mã!$H$6:$H$128,""))</f>
        <v>Trả trước cho người bán ngắn hạn</v>
      </c>
    </row>
    <row r="21" spans="1:15" x14ac:dyDescent="0.35">
      <c r="F21" s="5" t="s">
        <v>1490</v>
      </c>
      <c r="G21" s="5" t="s">
        <v>1406</v>
      </c>
      <c r="H21" s="5" t="s">
        <v>1405</v>
      </c>
      <c r="I21" s="5" t="s">
        <v>1461</v>
      </c>
      <c r="J21" s="14">
        <v>1</v>
      </c>
      <c r="K21" s="14"/>
      <c r="L21" s="14"/>
      <c r="M21">
        <f>COUNTIFS(Map_mã!$E$6:$E$128,CTTM!$F21)</f>
        <v>1</v>
      </c>
      <c r="N21" t="str">
        <f t="array" ref="N21">_xlfn.TEXTJOIN(";",TRUE,IF(Map_mã!$E$6:$E$128=CTTM!$F21,Map_mã!$C$6:$C$128,""))</f>
        <v>212_</v>
      </c>
      <c r="O21" t="str">
        <f t="array" ref="O21">_xlfn.TEXTJOIN("; ",TRUE,IF(Map_mã!$E$6:$E$128=CTTM!$F21,Map_mã!$H$6:$H$128,""))</f>
        <v>Trả trước cho người bán dài hạn</v>
      </c>
    </row>
    <row r="22" spans="1:15" x14ac:dyDescent="0.35">
      <c r="A22" s="7" t="s">
        <v>35</v>
      </c>
      <c r="F22" s="5" t="s">
        <v>1491</v>
      </c>
      <c r="G22" s="5" t="s">
        <v>1492</v>
      </c>
      <c r="H22" s="5" t="s">
        <v>1405</v>
      </c>
      <c r="I22" s="5" t="s">
        <v>1461</v>
      </c>
      <c r="J22" s="14">
        <v>1</v>
      </c>
      <c r="K22" s="14" t="b">
        <v>1</v>
      </c>
      <c r="L22" s="14"/>
      <c r="M22">
        <f>COUNTIFS(Map_mã!$E$6:$E$128,CTTM!$F22)</f>
        <v>1</v>
      </c>
      <c r="N22" t="str">
        <f t="array" ref="N22">_xlfn.TEXTJOIN(";",TRUE,IF(Map_mã!$E$6:$E$128=CTTM!$F22,Map_mã!$C$6:$C$128,""))</f>
        <v>212_</v>
      </c>
      <c r="O22" t="str">
        <f t="array" ref="O22">_xlfn.TEXTJOIN("; ",TRUE,IF(Map_mã!$E$6:$E$128=CTTM!$F22,Map_mã!$H$6:$H$128,""))</f>
        <v>Trả trước cho người bán dài hạn</v>
      </c>
    </row>
    <row r="23" spans="1:15" x14ac:dyDescent="0.35">
      <c r="F23" s="5" t="s">
        <v>1493</v>
      </c>
      <c r="G23" s="5" t="s">
        <v>1494</v>
      </c>
      <c r="H23" s="5" t="s">
        <v>1390</v>
      </c>
      <c r="I23" s="5" t="s">
        <v>1461</v>
      </c>
      <c r="J23" s="14">
        <v>1</v>
      </c>
      <c r="K23" s="14"/>
      <c r="L23" s="14"/>
      <c r="M23">
        <f>COUNTIFS(Map_mã!$E$6:$E$128,CTTM!$F23)</f>
        <v>1</v>
      </c>
      <c r="N23" t="str">
        <f t="array" ref="N23">_xlfn.TEXTJOIN(";",TRUE,IF(Map_mã!$E$6:$E$128=CTTM!$F23,Map_mã!$C$6:$C$128,""))</f>
        <v>136_</v>
      </c>
      <c r="O23" t="str">
        <f t="array" ref="O23">_xlfn.TEXTJOIN("; ",TRUE,IF(Map_mã!$E$6:$E$128=CTTM!$F23,Map_mã!$H$6:$H$128,""))</f>
        <v>Các khoản phải thu khác</v>
      </c>
    </row>
    <row r="24" spans="1:15" x14ac:dyDescent="0.35">
      <c r="A24" s="7" t="s">
        <v>36</v>
      </c>
      <c r="F24" s="5" t="s">
        <v>1495</v>
      </c>
      <c r="G24" s="5" t="s">
        <v>1494</v>
      </c>
      <c r="H24" s="5" t="s">
        <v>1390</v>
      </c>
      <c r="I24" s="5" t="s">
        <v>1461</v>
      </c>
      <c r="J24" s="14">
        <v>1</v>
      </c>
      <c r="K24" s="14" t="b">
        <v>1</v>
      </c>
      <c r="L24" s="14"/>
      <c r="M24">
        <f>COUNTIFS(Map_mã!$E$6:$E$128,CTTM!$F24)</f>
        <v>1</v>
      </c>
      <c r="N24" t="str">
        <f t="array" ref="N24">_xlfn.TEXTJOIN(";",TRUE,IF(Map_mã!$E$6:$E$128=CTTM!$F24,Map_mã!$C$6:$C$128,""))</f>
        <v>136_</v>
      </c>
      <c r="O24" t="str">
        <f t="array" ref="O24">_xlfn.TEXTJOIN("; ",TRUE,IF(Map_mã!$E$6:$E$128=CTTM!$F24,Map_mã!$H$6:$H$128,""))</f>
        <v>Các khoản phải thu khác</v>
      </c>
    </row>
    <row r="25" spans="1:15" x14ac:dyDescent="0.35">
      <c r="F25" s="5" t="s">
        <v>1496</v>
      </c>
      <c r="G25" s="5" t="s">
        <v>1497</v>
      </c>
      <c r="H25" s="5" t="s">
        <v>1405</v>
      </c>
      <c r="I25" s="5" t="s">
        <v>1461</v>
      </c>
      <c r="J25" s="14">
        <v>1</v>
      </c>
      <c r="K25" s="14"/>
      <c r="L25" s="14"/>
      <c r="M25">
        <f>COUNTIFS(Map_mã!$E$6:$E$128,CTTM!$F25)</f>
        <v>1</v>
      </c>
      <c r="N25" t="str">
        <f t="array" ref="N25">_xlfn.TEXTJOIN(";",TRUE,IF(Map_mã!$E$6:$E$128=CTTM!$F25,Map_mã!$C$6:$C$128,""))</f>
        <v>216_</v>
      </c>
      <c r="O25" t="str">
        <f t="array" ref="O25">_xlfn.TEXTJOIN("; ",TRUE,IF(Map_mã!$E$6:$E$128=CTTM!$F25,Map_mã!$H$6:$H$128,""))</f>
        <v>Phải thu dài hạn khác</v>
      </c>
    </row>
    <row r="26" spans="1:15" x14ac:dyDescent="0.35">
      <c r="A26" s="7" t="s">
        <v>37</v>
      </c>
      <c r="F26" s="5" t="s">
        <v>1498</v>
      </c>
      <c r="G26" s="5" t="s">
        <v>1497</v>
      </c>
      <c r="H26" s="5" t="s">
        <v>1405</v>
      </c>
      <c r="I26" s="5" t="s">
        <v>1461</v>
      </c>
      <c r="J26" s="14">
        <v>1</v>
      </c>
      <c r="K26" s="14" t="b">
        <v>1</v>
      </c>
      <c r="L26" s="14"/>
      <c r="M26">
        <f>COUNTIFS(Map_mã!$E$6:$E$128,CTTM!$F26)</f>
        <v>1</v>
      </c>
      <c r="N26" t="str">
        <f t="array" ref="N26">_xlfn.TEXTJOIN(";",TRUE,IF(Map_mã!$E$6:$E$128=CTTM!$F26,Map_mã!$C$6:$C$128,""))</f>
        <v>216_</v>
      </c>
      <c r="O26" t="str">
        <f t="array" ref="O26">_xlfn.TEXTJOIN("; ",TRUE,IF(Map_mã!$E$6:$E$128=CTTM!$F26,Map_mã!$H$6:$H$128,""))</f>
        <v>Phải thu dài hạn khác</v>
      </c>
    </row>
    <row r="27" spans="1:15" x14ac:dyDescent="0.35">
      <c r="F27" s="5" t="s">
        <v>1499</v>
      </c>
      <c r="G27" s="5" t="s">
        <v>1397</v>
      </c>
      <c r="H27" s="5" t="s">
        <v>1390</v>
      </c>
      <c r="I27" s="5" t="s">
        <v>1461</v>
      </c>
      <c r="J27" s="14">
        <v>1</v>
      </c>
      <c r="K27" s="14"/>
      <c r="L27" s="14"/>
      <c r="M27">
        <f>COUNTIFS(Map_mã!$E$6:$E$128,CTTM!$F27)</f>
        <v>1</v>
      </c>
      <c r="N27" t="str">
        <f t="array" ref="N27">_xlfn.TEXTJOIN(";",TRUE,IF(Map_mã!$E$6:$E$128=CTTM!$F27,Map_mã!$C$6:$C$128,""))</f>
        <v>135_</v>
      </c>
      <c r="O27" t="str">
        <f t="array" ref="O27">_xlfn.TEXTJOIN("; ",TRUE,IF(Map_mã!$E$6:$E$128=CTTM!$F27,Map_mã!$H$6:$H$128,""))</f>
        <v>Phải thu về cho vay ngắn hạn</v>
      </c>
    </row>
    <row r="28" spans="1:15" x14ac:dyDescent="0.35">
      <c r="A28" s="7" t="s">
        <v>38</v>
      </c>
      <c r="F28" s="5" t="s">
        <v>1500</v>
      </c>
      <c r="G28" s="5" t="s">
        <v>1407</v>
      </c>
      <c r="H28" s="5" t="s">
        <v>1405</v>
      </c>
      <c r="I28" s="5" t="s">
        <v>1461</v>
      </c>
      <c r="J28" s="14">
        <v>1</v>
      </c>
      <c r="K28" s="14"/>
      <c r="L28" s="14"/>
      <c r="M28">
        <f>COUNTIFS(Map_mã!$E$6:$E$128,CTTM!$F28)</f>
        <v>1</v>
      </c>
      <c r="N28" t="str">
        <f t="array" ref="N28">_xlfn.TEXTJOIN(";",TRUE,IF(Map_mã!$E$6:$E$128=CTTM!$F28,Map_mã!$C$6:$C$128,""))</f>
        <v>215_</v>
      </c>
      <c r="O28" t="str">
        <f t="array" ref="O28">_xlfn.TEXTJOIN("; ",TRUE,IF(Map_mã!$E$6:$E$128=CTTM!$F28,Map_mã!$H$6:$H$128,""))</f>
        <v>Phải thu về cho vay dài hạn</v>
      </c>
    </row>
    <row r="29" spans="1:15" x14ac:dyDescent="0.35">
      <c r="F29" s="5" t="s">
        <v>1501</v>
      </c>
      <c r="G29" s="5" t="s">
        <v>1502</v>
      </c>
      <c r="H29" s="5" t="s">
        <v>1390</v>
      </c>
      <c r="I29" s="5" t="s">
        <v>1461</v>
      </c>
      <c r="J29" s="14">
        <v>-1</v>
      </c>
      <c r="K29" s="14"/>
      <c r="L29" s="14" t="s">
        <v>1503</v>
      </c>
      <c r="M29">
        <f>COUNTIFS(Map_mã!$E$6:$E$128,CTTM!$F29)</f>
        <v>1</v>
      </c>
      <c r="N29" t="str">
        <f t="array" ref="N29">_xlfn.TEXTJOIN(";",TRUE,IF(Map_mã!$E$6:$E$128=CTTM!$F29,Map_mã!$C$6:$C$128,""))</f>
        <v>137_</v>
      </c>
      <c r="O29" t="str">
        <f t="array" ref="O29">_xlfn.TEXTJOIN("; ",TRUE,IF(Map_mã!$E$6:$E$128=CTTM!$F29,Map_mã!$H$6:$H$128,""))</f>
        <v>Dự phòng phải thu ngắn hạn khó đòi (*)</v>
      </c>
    </row>
    <row r="30" spans="1:15" x14ac:dyDescent="0.35">
      <c r="F30" s="5" t="s">
        <v>1504</v>
      </c>
      <c r="G30" s="5" t="s">
        <v>1505</v>
      </c>
      <c r="H30" s="5" t="s">
        <v>1405</v>
      </c>
      <c r="I30" s="5" t="s">
        <v>1461</v>
      </c>
      <c r="J30" s="14">
        <v>-1</v>
      </c>
      <c r="K30" s="14"/>
      <c r="L30" s="14" t="s">
        <v>1506</v>
      </c>
      <c r="M30">
        <f>COUNTIFS(Map_mã!$E$6:$E$128,CTTM!$F30)</f>
        <v>1</v>
      </c>
      <c r="N30" t="str">
        <f t="array" ref="N30">_xlfn.TEXTJOIN(";",TRUE,IF(Map_mã!$E$6:$E$128=CTTM!$F30,Map_mã!$C$6:$C$128,""))</f>
        <v>219_</v>
      </c>
      <c r="O30" t="str">
        <f t="array" ref="O30">_xlfn.TEXTJOIN("; ",TRUE,IF(Map_mã!$E$6:$E$128=CTTM!$F30,Map_mã!$H$6:$H$128,""))</f>
        <v>Dự phòng phải thu dài hạn khó đòi (*)</v>
      </c>
    </row>
    <row r="31" spans="1:15" x14ac:dyDescent="0.35">
      <c r="F31" s="5" t="s">
        <v>1507</v>
      </c>
      <c r="G31" s="5" t="s">
        <v>1040</v>
      </c>
      <c r="H31" s="5" t="s">
        <v>1390</v>
      </c>
      <c r="I31" s="5" t="s">
        <v>1461</v>
      </c>
      <c r="J31" s="14">
        <v>1</v>
      </c>
      <c r="K31" s="14"/>
      <c r="L31" s="14"/>
      <c r="M31">
        <f>COUNTIFS(Map_mã!$E$6:$E$128,CTTM!$F31)</f>
        <v>1</v>
      </c>
      <c r="N31" t="str">
        <f t="array" ref="N31">_xlfn.TEXTJOIN(";",TRUE,IF(Map_mã!$E$6:$E$128=CTTM!$F31,Map_mã!$C$6:$C$128,""))</f>
        <v>139_</v>
      </c>
      <c r="O31" t="str">
        <f t="array" ref="O31">_xlfn.TEXTJOIN("; ",TRUE,IF(Map_mã!$E$6:$E$128=CTTM!$F31,Map_mã!$H$6:$H$128,""))</f>
        <v>Tài sản thiếu chờ xử lý</v>
      </c>
    </row>
    <row r="32" spans="1:15" x14ac:dyDescent="0.35">
      <c r="F32" s="5" t="s">
        <v>1386</v>
      </c>
      <c r="G32" s="5" t="s">
        <v>1508</v>
      </c>
      <c r="H32" s="5" t="s">
        <v>1390</v>
      </c>
      <c r="I32" s="5" t="s">
        <v>1461</v>
      </c>
      <c r="J32" s="14">
        <v>0</v>
      </c>
      <c r="K32" s="14"/>
      <c r="L32" s="14"/>
      <c r="M32">
        <f>COUNTIFS(Map_mã!$E$6:$E$128,CTTM!$F32)</f>
        <v>1</v>
      </c>
      <c r="N32" t="str">
        <f t="array" ref="N32">_xlfn.TEXTJOIN(";",TRUE,IF(Map_mã!$E$6:$E$128=CTTM!$F32,Map_mã!$C$6:$C$128,""))</f>
        <v>155_</v>
      </c>
      <c r="O32" t="str">
        <f t="array" ref="O32">_xlfn.TEXTJOIN("; ",TRUE,IF(Map_mã!$E$6:$E$128=CTTM!$F32,Map_mã!$H$6:$H$128,""))</f>
        <v>Tài sản ngắn hạn khác</v>
      </c>
    </row>
    <row r="33" spans="6:15" x14ac:dyDescent="0.35">
      <c r="F33" s="5" t="s">
        <v>1364</v>
      </c>
      <c r="G33" s="5" t="s">
        <v>1509</v>
      </c>
      <c r="H33" s="5" t="s">
        <v>1405</v>
      </c>
      <c r="I33" s="5" t="s">
        <v>1461</v>
      </c>
      <c r="J33" s="14">
        <v>0</v>
      </c>
      <c r="K33" s="14"/>
      <c r="L33" s="14"/>
      <c r="M33">
        <f>COUNTIFS(Map_mã!$E$6:$E$128,CTTM!$F33)</f>
        <v>2</v>
      </c>
      <c r="N33" t="str">
        <f t="array" ref="N33">_xlfn.TEXTJOIN(";",TRUE,IF(Map_mã!$E$6:$E$128=CTTM!$F33,Map_mã!$C$6:$C$128,""))</f>
        <v>263_;268_</v>
      </c>
      <c r="O33" t="str">
        <f t="array" ref="O33">_xlfn.TEXTJOIN("; ",TRUE,IF(Map_mã!$E$6:$E$128=CTTM!$F33,Map_mã!$H$6:$H$128,""))</f>
        <v>Thiết bị, vật tư, phụ tùng thay thế dài hạn; Tài sản dài hạn khác</v>
      </c>
    </row>
    <row r="34" spans="6:15" x14ac:dyDescent="0.35">
      <c r="F34" s="5" t="s">
        <v>1510</v>
      </c>
      <c r="G34" s="5" t="s">
        <v>1032</v>
      </c>
      <c r="H34" s="5" t="s">
        <v>1390</v>
      </c>
      <c r="I34" s="5" t="s">
        <v>1461</v>
      </c>
      <c r="J34" s="14">
        <v>0</v>
      </c>
      <c r="K34" s="14"/>
      <c r="L34" s="14"/>
      <c r="M34">
        <f>COUNTIFS(Map_mã!$E$6:$E$128,CTTM!$F34)</f>
        <v>1</v>
      </c>
      <c r="N34" t="str">
        <f t="array" ref="N34">_xlfn.TEXTJOIN(";",TRUE,IF(Map_mã!$E$6:$E$128=CTTM!$F34,Map_mã!$C$6:$C$128,""))</f>
        <v>133_</v>
      </c>
      <c r="O34" t="str">
        <f t="array" ref="O34">_xlfn.TEXTJOIN("; ",TRUE,IF(Map_mã!$E$6:$E$128=CTTM!$F34,Map_mã!$H$6:$H$128,""))</f>
        <v>Phải thu nội bộ ngắn hạn</v>
      </c>
    </row>
    <row r="35" spans="6:15" x14ac:dyDescent="0.35">
      <c r="F35" s="5" t="s">
        <v>1511</v>
      </c>
      <c r="G35" s="5" t="s">
        <v>1034</v>
      </c>
      <c r="H35" s="5" t="s">
        <v>1405</v>
      </c>
      <c r="I35" s="5" t="s">
        <v>1461</v>
      </c>
      <c r="J35" s="14">
        <v>0</v>
      </c>
      <c r="K35" s="14"/>
      <c r="L35" s="14"/>
      <c r="M35">
        <f>COUNTIFS(Map_mã!$E$6:$E$128,CTTM!$F35)</f>
        <v>2</v>
      </c>
      <c r="N35" t="str">
        <f t="array" ref="N35">_xlfn.TEXTJOIN(";",TRUE,IF(Map_mã!$E$6:$E$128=CTTM!$F35,Map_mã!$C$6:$C$128,""))</f>
        <v>213_;214_</v>
      </c>
      <c r="O35" t="str">
        <f t="array" ref="O35">_xlfn.TEXTJOIN("; ",TRUE,IF(Map_mã!$E$6:$E$128=CTTM!$F35,Map_mã!$H$6:$H$128,""))</f>
        <v>Vốn kinh doanh ở đơn vị trực thuộc; Phải thu nội bộ dài hạn</v>
      </c>
    </row>
    <row r="36" spans="6:15" x14ac:dyDescent="0.35">
      <c r="F36" s="5" t="s">
        <v>1512</v>
      </c>
      <c r="G36" s="5" t="s">
        <v>1396</v>
      </c>
      <c r="H36" s="5" t="s">
        <v>1390</v>
      </c>
      <c r="I36" s="5" t="s">
        <v>1461</v>
      </c>
      <c r="J36" s="14">
        <v>0</v>
      </c>
      <c r="K36" s="14"/>
      <c r="L36" s="14"/>
      <c r="M36">
        <f>COUNTIFS(Map_mã!$E$6:$E$128,CTTM!$F36)</f>
        <v>1</v>
      </c>
      <c r="N36" t="str">
        <f t="array" ref="N36">_xlfn.TEXTJOIN(";",TRUE,IF(Map_mã!$E$6:$E$128=CTTM!$F36,Map_mã!$C$6:$C$128,""))</f>
        <v>134_</v>
      </c>
      <c r="O36" t="str">
        <f t="array" ref="O36">_xlfn.TEXTJOIN("; ",TRUE,IF(Map_mã!$E$6:$E$128=CTTM!$F36,Map_mã!$H$6:$H$128,""))</f>
        <v>Phải thu theo tiến độ kế hoạch HĐXD</v>
      </c>
    </row>
    <row r="37" spans="6:15" x14ac:dyDescent="0.35">
      <c r="F37" s="5" t="s">
        <v>1513</v>
      </c>
      <c r="G37" s="5" t="s">
        <v>1400</v>
      </c>
      <c r="H37" s="5" t="s">
        <v>1390</v>
      </c>
      <c r="I37" s="5" t="s">
        <v>1461</v>
      </c>
      <c r="J37" s="14">
        <v>1</v>
      </c>
      <c r="K37" s="14"/>
      <c r="L37" s="14"/>
      <c r="M37">
        <f>COUNTIFS(Map_mã!$E$6:$E$128,CTTM!$F37)</f>
        <v>1</v>
      </c>
      <c r="N37" t="str">
        <f t="array" ref="N37">_xlfn.TEXTJOIN(";",TRUE,IF(Map_mã!$E$6:$E$128=CTTM!$F37,Map_mã!$C$6:$C$128,""))</f>
        <v>141_</v>
      </c>
      <c r="O37" t="str">
        <f t="array" ref="O37">_xlfn.TEXTJOIN("; ",TRUE,IF(Map_mã!$E$6:$E$128=CTTM!$F37,Map_mã!$H$6:$H$128,""))</f>
        <v>Hàng tồn kho</v>
      </c>
    </row>
    <row r="38" spans="6:15" x14ac:dyDescent="0.35">
      <c r="F38" s="5" t="s">
        <v>1514</v>
      </c>
      <c r="G38" s="5" t="s">
        <v>1401</v>
      </c>
      <c r="H38" s="5" t="s">
        <v>1390</v>
      </c>
      <c r="I38" s="5" t="s">
        <v>1461</v>
      </c>
      <c r="J38" s="14">
        <v>-1</v>
      </c>
      <c r="K38" s="14"/>
      <c r="L38" s="14" t="s">
        <v>1513</v>
      </c>
      <c r="M38">
        <f>COUNTIFS(Map_mã!$E$6:$E$128,CTTM!$F38)</f>
        <v>1</v>
      </c>
      <c r="N38" t="str">
        <f t="array" ref="N38">_xlfn.TEXTJOIN(";",TRUE,IF(Map_mã!$E$6:$E$128=CTTM!$F38,Map_mã!$C$6:$C$128,""))</f>
        <v>149_</v>
      </c>
      <c r="O38" t="str">
        <f t="array" ref="O38">_xlfn.TEXTJOIN("; ",TRUE,IF(Map_mã!$E$6:$E$128=CTTM!$F38,Map_mã!$H$6:$H$128,""))</f>
        <v>Dự phòng giảm giá hàng tồn kho (*)</v>
      </c>
    </row>
    <row r="39" spans="6:15" x14ac:dyDescent="0.35">
      <c r="F39" s="5" t="s">
        <v>1515</v>
      </c>
      <c r="G39" s="5" t="s">
        <v>1516</v>
      </c>
      <c r="H39" s="5" t="s">
        <v>1405</v>
      </c>
      <c r="I39" s="5" t="s">
        <v>1461</v>
      </c>
      <c r="J39" s="14">
        <v>1</v>
      </c>
      <c r="K39" s="14"/>
      <c r="L39" s="14"/>
      <c r="M39">
        <f>COUNTIFS(Map_mã!$E$6:$E$128,CTTM!$F39)</f>
        <v>1</v>
      </c>
      <c r="N39" t="str">
        <f t="array" ref="N39">_xlfn.TEXTJOIN(";",TRUE,IF(Map_mã!$E$6:$E$128=CTTM!$F39,Map_mã!$C$6:$C$128,""))</f>
        <v>241_</v>
      </c>
      <c r="O39" t="str">
        <f t="array" ref="O39">_xlfn.TEXTJOIN("; ",TRUE,IF(Map_mã!$E$6:$E$128=CTTM!$F39,Map_mã!$H$6:$H$128,""))</f>
        <v>Chi phí sản xuất, kinh doanh dở dang dài hạn</v>
      </c>
    </row>
    <row r="40" spans="6:15" x14ac:dyDescent="0.35">
      <c r="F40" s="5" t="s">
        <v>1517</v>
      </c>
      <c r="G40" s="5" t="s">
        <v>1518</v>
      </c>
      <c r="H40" s="5" t="s">
        <v>1405</v>
      </c>
      <c r="I40" s="5" t="s">
        <v>1461</v>
      </c>
      <c r="J40" s="14">
        <v>1</v>
      </c>
      <c r="K40" s="14"/>
      <c r="L40" s="14"/>
      <c r="M40">
        <f>COUNTIFS(Map_mã!$E$6:$E$128,CTTM!$F40)</f>
        <v>1</v>
      </c>
      <c r="N40" t="str">
        <f t="array" ref="N40">_xlfn.TEXTJOIN(";",TRUE,IF(Map_mã!$E$6:$E$128=CTTM!$F40,Map_mã!$C$6:$C$128,""))</f>
        <v>242_</v>
      </c>
      <c r="O40" t="str">
        <f t="array" ref="O40">_xlfn.TEXTJOIN("; ",TRUE,IF(Map_mã!$E$6:$E$128=CTTM!$F40,Map_mã!$H$6:$H$128,""))</f>
        <v>Chi phí xây dựng cơ bản dở dang</v>
      </c>
    </row>
    <row r="41" spans="6:15" x14ac:dyDescent="0.35">
      <c r="F41" s="5" t="s">
        <v>1519</v>
      </c>
      <c r="G41" s="5" t="s">
        <v>1520</v>
      </c>
      <c r="H41" s="5" t="s">
        <v>1405</v>
      </c>
      <c r="I41" s="5" t="s">
        <v>1465</v>
      </c>
      <c r="J41" s="14">
        <v>1</v>
      </c>
      <c r="K41" s="14"/>
      <c r="L41" s="14"/>
      <c r="M41">
        <f>COUNTIFS(Map_mã!$E$6:$E$128,CTTM!$F41)</f>
        <v>1</v>
      </c>
      <c r="N41" t="str">
        <f t="array" ref="N41">_xlfn.TEXTJOIN(";",TRUE,IF(Map_mã!$E$6:$E$128=CTTM!$F41,Map_mã!$C$6:$C$128,""))</f>
        <v>222_</v>
      </c>
      <c r="O41" t="str">
        <f t="array" ref="O41">_xlfn.TEXTJOIN("; ",TRUE,IF(Map_mã!$E$6:$E$128=CTTM!$F41,Map_mã!$H$6:$H$128,""))</f>
        <v>Nguyên giá TSCĐ hữu hình</v>
      </c>
    </row>
    <row r="42" spans="6:15" x14ac:dyDescent="0.35">
      <c r="F42" s="5" t="s">
        <v>1521</v>
      </c>
      <c r="G42" s="5" t="s">
        <v>1522</v>
      </c>
      <c r="H42" s="5" t="s">
        <v>1405</v>
      </c>
      <c r="I42" s="5" t="s">
        <v>1465</v>
      </c>
      <c r="J42" s="14">
        <v>0</v>
      </c>
      <c r="K42" s="14"/>
      <c r="L42" s="14"/>
      <c r="M42">
        <f>COUNTIFS(Map_mã!$E$6:$E$128,CTTM!$F42)</f>
        <v>1</v>
      </c>
      <c r="N42" t="str">
        <f t="array" ref="N42">_xlfn.TEXTJOIN(";",TRUE,IF(Map_mã!$E$6:$E$128=CTTM!$F42,Map_mã!$C$6:$C$128,""))</f>
        <v>222_</v>
      </c>
      <c r="O42" t="str">
        <f t="array" ref="O42">_xlfn.TEXTJOIN("; ",TRUE,IF(Map_mã!$E$6:$E$128=CTTM!$F42,Map_mã!$H$6:$H$128,""))</f>
        <v>Nguyên giá TSCĐ hữu hình</v>
      </c>
    </row>
    <row r="43" spans="6:15" x14ac:dyDescent="0.35">
      <c r="F43" s="5" t="s">
        <v>1523</v>
      </c>
      <c r="G43" s="5" t="s">
        <v>1524</v>
      </c>
      <c r="H43" s="5" t="s">
        <v>1405</v>
      </c>
      <c r="I43" s="5" t="s">
        <v>1465</v>
      </c>
      <c r="J43" s="14">
        <v>-1</v>
      </c>
      <c r="K43" s="14"/>
      <c r="L43" s="14"/>
      <c r="M43">
        <f>COUNTIFS(Map_mã!$E$6:$E$128,CTTM!$F43)</f>
        <v>1</v>
      </c>
      <c r="N43" t="str">
        <f t="array" ref="N43">_xlfn.TEXTJOIN(";",TRUE,IF(Map_mã!$E$6:$E$128=CTTM!$F43,Map_mã!$C$6:$C$128,""))</f>
        <v>223_</v>
      </c>
      <c r="O43" t="str">
        <f t="array" ref="O43">_xlfn.TEXTJOIN("; ",TRUE,IF(Map_mã!$E$6:$E$128=CTTM!$F43,Map_mã!$H$6:$H$128,""))</f>
        <v>Giá trị hao mòn lũy kế TSCĐ hữu hình</v>
      </c>
    </row>
    <row r="44" spans="6:15" x14ac:dyDescent="0.35">
      <c r="F44" s="5" t="s">
        <v>1525</v>
      </c>
      <c r="G44" s="5" t="s">
        <v>1526</v>
      </c>
      <c r="H44" s="5" t="s">
        <v>1405</v>
      </c>
      <c r="I44" s="5" t="s">
        <v>1465</v>
      </c>
      <c r="J44" s="14">
        <v>1</v>
      </c>
      <c r="K44" s="14"/>
      <c r="L44" s="14"/>
      <c r="M44">
        <f>COUNTIFS(Map_mã!$E$6:$E$128,CTTM!$F44)</f>
        <v>1</v>
      </c>
      <c r="N44" t="str">
        <f t="array" ref="N44">_xlfn.TEXTJOIN(";",TRUE,IF(Map_mã!$E$6:$E$128=CTTM!$F44,Map_mã!$C$6:$C$128,""))</f>
        <v>228_</v>
      </c>
      <c r="O44" t="str">
        <f t="array" ref="O44">_xlfn.TEXTJOIN("; ",TRUE,IF(Map_mã!$E$6:$E$128=CTTM!$F44,Map_mã!$H$6:$H$128,""))</f>
        <v>Nguyên giá TSCĐ vô hình</v>
      </c>
    </row>
    <row r="45" spans="6:15" x14ac:dyDescent="0.35">
      <c r="F45" s="5" t="s">
        <v>1527</v>
      </c>
      <c r="G45" s="5" t="s">
        <v>1528</v>
      </c>
      <c r="H45" s="5" t="s">
        <v>1405</v>
      </c>
      <c r="I45" s="5" t="s">
        <v>1465</v>
      </c>
      <c r="J45" s="14">
        <v>0</v>
      </c>
      <c r="K45" s="14"/>
      <c r="L45" s="14"/>
      <c r="M45">
        <f>COUNTIFS(Map_mã!$E$6:$E$128,CTTM!$F45)</f>
        <v>1</v>
      </c>
      <c r="N45" t="str">
        <f t="array" ref="N45">_xlfn.TEXTJOIN(";",TRUE,IF(Map_mã!$E$6:$E$128=CTTM!$F45,Map_mã!$C$6:$C$128,""))</f>
        <v>228_</v>
      </c>
      <c r="O45" t="str">
        <f t="array" ref="O45">_xlfn.TEXTJOIN("; ",TRUE,IF(Map_mã!$E$6:$E$128=CTTM!$F45,Map_mã!$H$6:$H$128,""))</f>
        <v>Nguyên giá TSCĐ vô hình</v>
      </c>
    </row>
    <row r="46" spans="6:15" x14ac:dyDescent="0.35">
      <c r="F46" s="5" t="s">
        <v>1529</v>
      </c>
      <c r="G46" s="5" t="s">
        <v>1530</v>
      </c>
      <c r="H46" s="5" t="s">
        <v>1405</v>
      </c>
      <c r="I46" s="5" t="s">
        <v>1465</v>
      </c>
      <c r="J46" s="14">
        <v>-1</v>
      </c>
      <c r="K46" s="14"/>
      <c r="L46" s="14"/>
      <c r="M46">
        <f>COUNTIFS(Map_mã!$E$6:$E$128,CTTM!$F46)</f>
        <v>1</v>
      </c>
      <c r="N46" t="str">
        <f t="array" ref="N46">_xlfn.TEXTJOIN(";",TRUE,IF(Map_mã!$E$6:$E$128=CTTM!$F46,Map_mã!$C$6:$C$128,""))</f>
        <v>229_</v>
      </c>
      <c r="O46" t="str">
        <f t="array" ref="O46">_xlfn.TEXTJOIN("; ",TRUE,IF(Map_mã!$E$6:$E$128=CTTM!$F46,Map_mã!$H$6:$H$128,""))</f>
        <v>Giá trị hao mòn lũy kế TSCĐ vô hình</v>
      </c>
    </row>
    <row r="47" spans="6:15" x14ac:dyDescent="0.35">
      <c r="F47" s="5" t="s">
        <v>983</v>
      </c>
      <c r="G47" s="5" t="s">
        <v>1531</v>
      </c>
      <c r="H47" s="5" t="s">
        <v>1405</v>
      </c>
      <c r="I47" s="5" t="s">
        <v>1465</v>
      </c>
      <c r="J47" s="14">
        <v>1</v>
      </c>
      <c r="K47" s="14"/>
      <c r="L47" s="14"/>
      <c r="M47">
        <f>COUNTIFS(Map_mã!$E$6:$E$128,CTTM!$F47)</f>
        <v>1</v>
      </c>
      <c r="N47" t="str">
        <f t="array" ref="N47">_xlfn.TEXTJOIN(";",TRUE,IF(Map_mã!$E$6:$E$128=CTTM!$F47,Map_mã!$C$6:$C$128,""))</f>
        <v>225_</v>
      </c>
      <c r="O47" t="str">
        <f t="array" ref="O47">_xlfn.TEXTJOIN("; ",TRUE,IF(Map_mã!$E$6:$E$128=CTTM!$F47,Map_mã!$H$6:$H$128,""))</f>
        <v>Nguyên giá TSCĐ thuê tài chính</v>
      </c>
    </row>
    <row r="48" spans="6:15" x14ac:dyDescent="0.35">
      <c r="F48" s="5" t="s">
        <v>986</v>
      </c>
      <c r="G48" s="5" t="s">
        <v>1532</v>
      </c>
      <c r="H48" s="5" t="s">
        <v>1405</v>
      </c>
      <c r="I48" s="5" t="s">
        <v>1465</v>
      </c>
      <c r="J48" s="14">
        <v>-1</v>
      </c>
      <c r="K48" s="14"/>
      <c r="L48" s="14"/>
      <c r="M48">
        <f>COUNTIFS(Map_mã!$E$6:$E$128,CTTM!$F48)</f>
        <v>1</v>
      </c>
      <c r="N48" t="str">
        <f t="array" ref="N48">_xlfn.TEXTJOIN(";",TRUE,IF(Map_mã!$E$6:$E$128=CTTM!$F48,Map_mã!$C$6:$C$128,""))</f>
        <v>226_</v>
      </c>
      <c r="O48" t="str">
        <f t="array" ref="O48">_xlfn.TEXTJOIN("; ",TRUE,IF(Map_mã!$E$6:$E$128=CTTM!$F48,Map_mã!$H$6:$H$128,""))</f>
        <v>Giá trị hao mòn lũy kế TSCĐ thuê tài chính</v>
      </c>
    </row>
    <row r="49" spans="6:15" x14ac:dyDescent="0.35">
      <c r="F49" s="5" t="s">
        <v>990</v>
      </c>
      <c r="G49" s="5" t="s">
        <v>1533</v>
      </c>
      <c r="H49" s="5" t="s">
        <v>1405</v>
      </c>
      <c r="I49" s="5" t="s">
        <v>1465</v>
      </c>
      <c r="J49" s="14">
        <v>1</v>
      </c>
      <c r="K49" s="14"/>
      <c r="L49" s="14"/>
      <c r="M49">
        <f>COUNTIFS(Map_mã!$E$6:$E$128,CTTM!$F49)</f>
        <v>1</v>
      </c>
      <c r="N49" t="str">
        <f t="array" ref="N49">_xlfn.TEXTJOIN(";",TRUE,IF(Map_mã!$E$6:$E$128=CTTM!$F49,Map_mã!$C$6:$C$128,""))</f>
        <v>231_</v>
      </c>
      <c r="O49" t="str">
        <f t="array" ref="O49">_xlfn.TEXTJOIN("; ",TRUE,IF(Map_mã!$E$6:$E$128=CTTM!$F49,Map_mã!$H$6:$H$128,""))</f>
        <v>Nguyên giá BĐS đầu tư</v>
      </c>
    </row>
    <row r="50" spans="6:15" x14ac:dyDescent="0.35">
      <c r="F50" s="5" t="s">
        <v>1124</v>
      </c>
      <c r="G50" s="5" t="s">
        <v>1534</v>
      </c>
      <c r="H50" s="5" t="s">
        <v>1405</v>
      </c>
      <c r="I50" s="5" t="s">
        <v>1465</v>
      </c>
      <c r="J50" s="14">
        <v>-1</v>
      </c>
      <c r="K50" s="14"/>
      <c r="L50" s="14"/>
      <c r="M50">
        <f>COUNTIFS(Map_mã!$E$6:$E$128,CTTM!$F50)</f>
        <v>1</v>
      </c>
      <c r="N50" t="str">
        <f t="array" ref="N50">_xlfn.TEXTJOIN(";",TRUE,IF(Map_mã!$E$6:$E$128=CTTM!$F50,Map_mã!$C$6:$C$128,""))</f>
        <v>232_</v>
      </c>
      <c r="O50" t="str">
        <f t="array" ref="O50">_xlfn.TEXTJOIN("; ",TRUE,IF(Map_mã!$E$6:$E$128=CTTM!$F50,Map_mã!$H$6:$H$128,""))</f>
        <v>Giá trị hao mòn lũy kế (*) BĐS đầu tư</v>
      </c>
    </row>
    <row r="51" spans="6:15" x14ac:dyDescent="0.35">
      <c r="F51" s="5" t="s">
        <v>1020</v>
      </c>
      <c r="G51" s="5" t="s">
        <v>1147</v>
      </c>
      <c r="H51" s="5" t="s">
        <v>1390</v>
      </c>
      <c r="I51" s="5" t="s">
        <v>1461</v>
      </c>
      <c r="J51" s="14">
        <v>1</v>
      </c>
      <c r="K51" s="14"/>
      <c r="L51" s="14"/>
      <c r="M51">
        <f>COUNTIFS(Map_mã!$E$6:$E$128,CTTM!$F51)</f>
        <v>1</v>
      </c>
      <c r="N51" t="str">
        <f t="array" ref="N51">_xlfn.TEXTJOIN(";",TRUE,IF(Map_mã!$E$6:$E$128=CTTM!$F51,Map_mã!$C$6:$C$128,""))</f>
        <v>151_</v>
      </c>
      <c r="O51" t="str">
        <f t="array" ref="O51">_xlfn.TEXTJOIN("; ",TRUE,IF(Map_mã!$E$6:$E$128=CTTM!$F51,Map_mã!$H$6:$H$128,""))</f>
        <v>Chi phí trả trước ngắn hạn</v>
      </c>
    </row>
    <row r="52" spans="6:15" x14ac:dyDescent="0.35">
      <c r="F52" s="5" t="s">
        <v>1164</v>
      </c>
      <c r="G52" s="5" t="s">
        <v>1144</v>
      </c>
      <c r="H52" s="5" t="s">
        <v>1405</v>
      </c>
      <c r="I52" s="5" t="s">
        <v>1461</v>
      </c>
      <c r="J52" s="14">
        <v>1</v>
      </c>
      <c r="K52" s="14"/>
      <c r="L52" s="14"/>
      <c r="M52">
        <f>COUNTIFS(Map_mã!$E$6:$E$128,CTTM!$F52)</f>
        <v>1</v>
      </c>
      <c r="N52" t="str">
        <f t="array" ref="N52">_xlfn.TEXTJOIN(";",TRUE,IF(Map_mã!$E$6:$E$128=CTTM!$F52,Map_mã!$C$6:$C$128,""))</f>
        <v>261_</v>
      </c>
      <c r="O52" t="str">
        <f t="array" ref="O52">_xlfn.TEXTJOIN("; ",TRUE,IF(Map_mã!$E$6:$E$128=CTTM!$F52,Map_mã!$H$6:$H$128,""))</f>
        <v>Chi phí trả trước dài hạn</v>
      </c>
    </row>
    <row r="53" spans="6:15" x14ac:dyDescent="0.35">
      <c r="F53" s="5" t="s">
        <v>1066</v>
      </c>
      <c r="G53" s="5" t="s">
        <v>1422</v>
      </c>
      <c r="H53" s="5" t="s">
        <v>1405</v>
      </c>
      <c r="I53" s="5" t="s">
        <v>1461</v>
      </c>
      <c r="J53" s="14">
        <v>1</v>
      </c>
      <c r="K53" s="14"/>
      <c r="L53" s="14"/>
      <c r="M53">
        <f>COUNTIFS(Map_mã!$E$6:$E$128,CTTM!$F53)</f>
        <v>1</v>
      </c>
      <c r="N53" t="str">
        <f t="array" ref="N53">_xlfn.TEXTJOIN(";",TRUE,IF(Map_mã!$E$6:$E$128=CTTM!$F53,Map_mã!$C$6:$C$128,""))</f>
        <v>269_</v>
      </c>
      <c r="O53" t="str">
        <f t="array" ref="O53">_xlfn.TEXTJOIN("; ",TRUE,IF(Map_mã!$E$6:$E$128=CTTM!$F53,Map_mã!$H$6:$H$128,""))</f>
        <v>Lợi thế thương mại</v>
      </c>
    </row>
    <row r="54" spans="6:15" x14ac:dyDescent="0.35">
      <c r="F54" s="5" t="s">
        <v>72</v>
      </c>
      <c r="G54" s="5" t="s">
        <v>1251</v>
      </c>
      <c r="H54" s="5" t="s">
        <v>1424</v>
      </c>
      <c r="I54" s="5" t="s">
        <v>1467</v>
      </c>
      <c r="J54" s="14">
        <v>1</v>
      </c>
      <c r="K54" s="14"/>
      <c r="L54" s="14"/>
      <c r="M54">
        <f>COUNTIFS(Map_mã!$E$6:$E$128,CTTM!$F54)</f>
        <v>1</v>
      </c>
      <c r="N54" t="str">
        <f t="array" ref="N54">_xlfn.TEXTJOIN(";",TRUE,IF(Map_mã!$E$6:$E$128=CTTM!$F54,Map_mã!$C$6:$C$128,""))</f>
        <v>320_</v>
      </c>
      <c r="O54" t="str">
        <f t="array" ref="O54">_xlfn.TEXTJOIN("; ",TRUE,IF(Map_mã!$E$6:$E$128=CTTM!$F54,Map_mã!$H$6:$H$128,""))</f>
        <v>Vay và nợ thuê tài chính ngắn hạn</v>
      </c>
    </row>
    <row r="55" spans="6:15" x14ac:dyDescent="0.35">
      <c r="F55" s="5" t="s">
        <v>1030</v>
      </c>
      <c r="G55" s="5" t="s">
        <v>1253</v>
      </c>
      <c r="H55" s="5" t="s">
        <v>1431</v>
      </c>
      <c r="I55" s="5" t="s">
        <v>1467</v>
      </c>
      <c r="J55" s="14">
        <v>1</v>
      </c>
      <c r="K55" s="14"/>
      <c r="L55" s="14"/>
      <c r="M55">
        <f>COUNTIFS(Map_mã!$E$6:$E$128,CTTM!$F55)</f>
        <v>2</v>
      </c>
      <c r="N55" t="str">
        <f t="array" ref="N55">_xlfn.TEXTJOIN(";",TRUE,IF(Map_mã!$E$6:$E$128=CTTM!$F55,Map_mã!$C$6:$C$128,""))</f>
        <v>338_;339_</v>
      </c>
      <c r="O55" t="str">
        <f t="array" ref="O55">_xlfn.TEXTJOIN("; ",TRUE,IF(Map_mã!$E$6:$E$128=CTTM!$F55,Map_mã!$H$6:$H$128,""))</f>
        <v>Vay và nợ thuê tài chính dài hạn; Trái phiếu chuyển đổi</v>
      </c>
    </row>
    <row r="56" spans="6:15" x14ac:dyDescent="0.35">
      <c r="F56" s="5" t="s">
        <v>1087</v>
      </c>
      <c r="G56" s="5" t="s">
        <v>1423</v>
      </c>
      <c r="H56" s="5" t="s">
        <v>1424</v>
      </c>
      <c r="I56" s="5" t="s">
        <v>1461</v>
      </c>
      <c r="J56" s="14">
        <v>1</v>
      </c>
      <c r="K56" s="14"/>
      <c r="L56" s="14"/>
      <c r="M56">
        <f>COUNTIFS(Map_mã!$E$6:$E$128,CTTM!$F56)</f>
        <v>1</v>
      </c>
      <c r="N56" t="str">
        <f t="array" ref="N56">_xlfn.TEXTJOIN(";",TRUE,IF(Map_mã!$E$6:$E$128=CTTM!$F56,Map_mã!$C$6:$C$128,""))</f>
        <v>311_</v>
      </c>
      <c r="O56" t="str">
        <f t="array" ref="O56">_xlfn.TEXTJOIN("; ",TRUE,IF(Map_mã!$E$6:$E$128=CTTM!$F56,Map_mã!$H$6:$H$128,""))</f>
        <v>Phải trả người bán ngắn hạn</v>
      </c>
    </row>
    <row r="57" spans="6:15" x14ac:dyDescent="0.35">
      <c r="F57" s="5" t="s">
        <v>1535</v>
      </c>
      <c r="G57" s="5" t="s">
        <v>1536</v>
      </c>
      <c r="H57" s="5" t="s">
        <v>1424</v>
      </c>
      <c r="I57" s="5" t="s">
        <v>1461</v>
      </c>
      <c r="J57" s="14">
        <v>1</v>
      </c>
      <c r="K57" s="14" t="b">
        <v>1</v>
      </c>
      <c r="L57" s="14"/>
      <c r="M57">
        <f>COUNTIFS(Map_mã!$E$6:$E$128,CTTM!$F57)</f>
        <v>1</v>
      </c>
      <c r="N57" t="str">
        <f t="array" ref="N57">_xlfn.TEXTJOIN(";",TRUE,IF(Map_mã!$E$6:$E$128=CTTM!$F57,Map_mã!$C$6:$C$128,""))</f>
        <v>311_</v>
      </c>
      <c r="O57" t="str">
        <f t="array" ref="O57">_xlfn.TEXTJOIN("; ",TRUE,IF(Map_mã!$E$6:$E$128=CTTM!$F57,Map_mã!$H$6:$H$128,""))</f>
        <v>Phải trả người bán ngắn hạn</v>
      </c>
    </row>
    <row r="58" spans="6:15" x14ac:dyDescent="0.35">
      <c r="F58" s="5" t="s">
        <v>1537</v>
      </c>
      <c r="G58" s="5" t="s">
        <v>1432</v>
      </c>
      <c r="H58" s="5" t="s">
        <v>1431</v>
      </c>
      <c r="I58" s="5" t="s">
        <v>1461</v>
      </c>
      <c r="J58" s="14">
        <v>1</v>
      </c>
      <c r="K58" s="14"/>
      <c r="L58" s="14"/>
      <c r="M58">
        <f>COUNTIFS(Map_mã!$E$6:$E$128,CTTM!$F58)</f>
        <v>1</v>
      </c>
      <c r="N58" t="str">
        <f t="array" ref="N58">_xlfn.TEXTJOIN(";",TRUE,IF(Map_mã!$E$6:$E$128=CTTM!$F58,Map_mã!$C$6:$C$128,""))</f>
        <v>331_</v>
      </c>
      <c r="O58" t="str">
        <f t="array" ref="O58">_xlfn.TEXTJOIN("; ",TRUE,IF(Map_mã!$E$6:$E$128=CTTM!$F58,Map_mã!$H$6:$H$128,""))</f>
        <v>Phải trả người bán dài hạn</v>
      </c>
    </row>
    <row r="59" spans="6:15" x14ac:dyDescent="0.35">
      <c r="F59" s="5" t="s">
        <v>1538</v>
      </c>
      <c r="G59" s="5" t="s">
        <v>1539</v>
      </c>
      <c r="H59" s="5" t="s">
        <v>1431</v>
      </c>
      <c r="I59" s="5" t="s">
        <v>1461</v>
      </c>
      <c r="J59" s="14">
        <v>1</v>
      </c>
      <c r="K59" s="14" t="b">
        <v>1</v>
      </c>
      <c r="L59" s="14"/>
      <c r="M59">
        <f>COUNTIFS(Map_mã!$E$6:$E$128,CTTM!$F59)</f>
        <v>1</v>
      </c>
      <c r="N59" t="str">
        <f t="array" ref="N59">_xlfn.TEXTJOIN(";",TRUE,IF(Map_mã!$E$6:$E$128=CTTM!$F59,Map_mã!$C$6:$C$128,""))</f>
        <v>331_</v>
      </c>
      <c r="O59" t="str">
        <f t="array" ref="O59">_xlfn.TEXTJOIN("; ",TRUE,IF(Map_mã!$E$6:$E$128=CTTM!$F59,Map_mã!$H$6:$H$128,""))</f>
        <v>Phải trả người bán dài hạn</v>
      </c>
    </row>
    <row r="60" spans="6:15" x14ac:dyDescent="0.35">
      <c r="F60" s="5" t="s">
        <v>1540</v>
      </c>
      <c r="G60" s="5" t="s">
        <v>1541</v>
      </c>
      <c r="H60" s="5" t="s">
        <v>1424</v>
      </c>
      <c r="I60" s="5" t="s">
        <v>1461</v>
      </c>
      <c r="J60" s="14">
        <v>1</v>
      </c>
      <c r="K60" s="14"/>
      <c r="L60" s="14"/>
      <c r="M60">
        <f>COUNTIFS(Map_mã!$E$6:$E$128,CTTM!$F60)</f>
        <v>1</v>
      </c>
      <c r="N60" t="str">
        <f t="array" ref="N60">_xlfn.TEXTJOIN(";",TRUE,IF(Map_mã!$E$6:$E$128=CTTM!$F60,Map_mã!$C$6:$C$128,""))</f>
        <v>312_</v>
      </c>
      <c r="O60" t="str">
        <f t="array" ref="O60">_xlfn.TEXTJOIN("; ",TRUE,IF(Map_mã!$E$6:$E$128=CTTM!$F60,Map_mã!$H$6:$H$128,""))</f>
        <v>Người mua trả tiền trước ngắn hạn</v>
      </c>
    </row>
    <row r="61" spans="6:15" x14ac:dyDescent="0.35">
      <c r="F61" s="5" t="s">
        <v>1542</v>
      </c>
      <c r="G61" s="5" t="s">
        <v>1543</v>
      </c>
      <c r="H61" s="5" t="s">
        <v>1424</v>
      </c>
      <c r="I61" s="5" t="s">
        <v>1461</v>
      </c>
      <c r="J61" s="14">
        <v>1</v>
      </c>
      <c r="K61" s="14" t="b">
        <v>1</v>
      </c>
      <c r="L61" s="14"/>
      <c r="M61">
        <f>COUNTIFS(Map_mã!$E$6:$E$128,CTTM!$F61)</f>
        <v>1</v>
      </c>
      <c r="N61" t="str">
        <f t="array" ref="N61">_xlfn.TEXTJOIN(";",TRUE,IF(Map_mã!$E$6:$E$128=CTTM!$F61,Map_mã!$C$6:$C$128,""))</f>
        <v>312_</v>
      </c>
      <c r="O61" t="str">
        <f t="array" ref="O61">_xlfn.TEXTJOIN("; ",TRUE,IF(Map_mã!$E$6:$E$128=CTTM!$F61,Map_mã!$H$6:$H$128,""))</f>
        <v>Người mua trả tiền trước ngắn hạn</v>
      </c>
    </row>
    <row r="62" spans="6:15" x14ac:dyDescent="0.35">
      <c r="F62" s="5" t="s">
        <v>1544</v>
      </c>
      <c r="G62" s="5" t="s">
        <v>1545</v>
      </c>
      <c r="H62" s="5" t="s">
        <v>1431</v>
      </c>
      <c r="I62" s="5" t="s">
        <v>1461</v>
      </c>
      <c r="J62" s="14">
        <v>1</v>
      </c>
      <c r="K62" s="14"/>
      <c r="L62" s="14"/>
      <c r="M62">
        <f>COUNTIFS(Map_mã!$E$6:$E$128,CTTM!$F62)</f>
        <v>1</v>
      </c>
      <c r="N62" t="str">
        <f t="array" ref="N62">_xlfn.TEXTJOIN(";",TRUE,IF(Map_mã!$E$6:$E$128=CTTM!$F62,Map_mã!$C$6:$C$128,""))</f>
        <v>332_</v>
      </c>
      <c r="O62" t="str">
        <f t="array" ref="O62">_xlfn.TEXTJOIN("; ",TRUE,IF(Map_mã!$E$6:$E$128=CTTM!$F62,Map_mã!$H$6:$H$128,""))</f>
        <v>Người mua trả tiền trước dài hạn</v>
      </c>
    </row>
    <row r="63" spans="6:15" x14ac:dyDescent="0.35">
      <c r="F63" s="5" t="s">
        <v>1546</v>
      </c>
      <c r="G63" s="5" t="s">
        <v>1547</v>
      </c>
      <c r="H63" s="5" t="s">
        <v>1431</v>
      </c>
      <c r="I63" s="5" t="s">
        <v>1461</v>
      </c>
      <c r="J63" s="14">
        <v>1</v>
      </c>
      <c r="K63" s="14" t="b">
        <v>1</v>
      </c>
      <c r="L63" s="14"/>
      <c r="M63">
        <f>COUNTIFS(Map_mã!$E$6:$E$128,CTTM!$F63)</f>
        <v>1</v>
      </c>
      <c r="N63" t="str">
        <f t="array" ref="N63">_xlfn.TEXTJOIN(";",TRUE,IF(Map_mã!$E$6:$E$128=CTTM!$F63,Map_mã!$C$6:$C$128,""))</f>
        <v>332_</v>
      </c>
      <c r="O63" t="str">
        <f t="array" ref="O63">_xlfn.TEXTJOIN("; ",TRUE,IF(Map_mã!$E$6:$E$128=CTTM!$F63,Map_mã!$H$6:$H$128,""))</f>
        <v>Người mua trả tiền trước dài hạn</v>
      </c>
    </row>
    <row r="64" spans="6:15" x14ac:dyDescent="0.35">
      <c r="F64" s="5" t="s">
        <v>1548</v>
      </c>
      <c r="G64" s="5" t="s">
        <v>1426</v>
      </c>
      <c r="H64" s="5" t="s">
        <v>1424</v>
      </c>
      <c r="I64" s="5" t="s">
        <v>1473</v>
      </c>
      <c r="J64" s="14">
        <v>1</v>
      </c>
      <c r="K64" s="14"/>
      <c r="L64" s="14"/>
      <c r="M64">
        <f>COUNTIFS(Map_mã!$E$6:$E$128,CTTM!$F64)</f>
        <v>2</v>
      </c>
      <c r="N64" t="str">
        <f t="array" ref="N64">_xlfn.TEXTJOIN(";",TRUE,IF(Map_mã!$E$6:$E$128=CTTM!$F64,Map_mã!$C$6:$C$128,""))</f>
        <v>153_;313_</v>
      </c>
      <c r="O64" t="str">
        <f t="array" ref="O64">_xlfn.TEXTJOIN("; ",TRUE,IF(Map_mã!$E$6:$E$128=CTTM!$F64,Map_mã!$H$6:$H$128,""))</f>
        <v>Thuế và các khoản phải thu Nhà nước; Thuế và các khoản phải nộp Nhà nước</v>
      </c>
    </row>
    <row r="65" spans="6:15" x14ac:dyDescent="0.35">
      <c r="F65" s="5" t="s">
        <v>1549</v>
      </c>
      <c r="G65" s="5" t="s">
        <v>1214</v>
      </c>
      <c r="H65" s="5" t="s">
        <v>1424</v>
      </c>
      <c r="I65" s="5" t="s">
        <v>1461</v>
      </c>
      <c r="J65" s="14">
        <v>1</v>
      </c>
      <c r="K65" s="14"/>
      <c r="L65" s="14"/>
      <c r="M65">
        <f>COUNTIFS(Map_mã!$E$6:$E$128,CTTM!$F65)</f>
        <v>1</v>
      </c>
      <c r="N65" t="str">
        <f t="array" ref="N65">_xlfn.TEXTJOIN(";",TRUE,IF(Map_mã!$E$6:$E$128=CTTM!$F65,Map_mã!$C$6:$C$128,""))</f>
        <v>315_</v>
      </c>
      <c r="O65" t="str">
        <f t="array" ref="O65">_xlfn.TEXTJOIN("; ",TRUE,IF(Map_mã!$E$6:$E$128=CTTM!$F65,Map_mã!$H$6:$H$128,""))</f>
        <v>Chi phí phải trả ngắn hạn</v>
      </c>
    </row>
    <row r="66" spans="6:15" x14ac:dyDescent="0.35">
      <c r="F66" s="5" t="s">
        <v>1550</v>
      </c>
      <c r="G66" s="5" t="s">
        <v>1216</v>
      </c>
      <c r="H66" s="5" t="s">
        <v>1431</v>
      </c>
      <c r="I66" s="5" t="s">
        <v>1461</v>
      </c>
      <c r="J66" s="14">
        <v>1</v>
      </c>
      <c r="K66" s="14"/>
      <c r="L66" s="14"/>
      <c r="M66">
        <f>COUNTIFS(Map_mã!$E$6:$E$128,CTTM!$F66)</f>
        <v>1</v>
      </c>
      <c r="N66" t="str">
        <f t="array" ref="N66">_xlfn.TEXTJOIN(";",TRUE,IF(Map_mã!$E$6:$E$128=CTTM!$F66,Map_mã!$C$6:$C$128,""))</f>
        <v>333_</v>
      </c>
      <c r="O66" t="str">
        <f t="array" ref="O66">_xlfn.TEXTJOIN("; ",TRUE,IF(Map_mã!$E$6:$E$128=CTTM!$F66,Map_mã!$H$6:$H$128,""))</f>
        <v>Chi phí phải trả dài hạn</v>
      </c>
    </row>
    <row r="67" spans="6:15" x14ac:dyDescent="0.35">
      <c r="F67" s="5" t="s">
        <v>1551</v>
      </c>
      <c r="G67" s="5" t="s">
        <v>1552</v>
      </c>
      <c r="H67" s="5" t="s">
        <v>1424</v>
      </c>
      <c r="I67" s="5" t="s">
        <v>1461</v>
      </c>
      <c r="J67" s="14">
        <v>1</v>
      </c>
      <c r="K67" s="14"/>
      <c r="L67" s="14"/>
      <c r="M67">
        <f>COUNTIFS(Map_mã!$E$6:$E$128,CTTM!$F67)</f>
        <v>1</v>
      </c>
      <c r="N67" t="str">
        <f t="array" ref="N67">_xlfn.TEXTJOIN(";",TRUE,IF(Map_mã!$E$6:$E$128=CTTM!$F67,Map_mã!$C$6:$C$128,""))</f>
        <v>319_</v>
      </c>
      <c r="O67" t="str">
        <f t="array" ref="O67">_xlfn.TEXTJOIN("; ",TRUE,IF(Map_mã!$E$6:$E$128=CTTM!$F67,Map_mã!$H$6:$H$128,""))</f>
        <v>Các khoản phải trả ngắn hạn khác</v>
      </c>
    </row>
    <row r="68" spans="6:15" x14ac:dyDescent="0.35">
      <c r="F68" s="5" t="s">
        <v>1553</v>
      </c>
      <c r="G68" s="5" t="s">
        <v>1552</v>
      </c>
      <c r="H68" s="5" t="s">
        <v>1424</v>
      </c>
      <c r="I68" s="5" t="s">
        <v>1461</v>
      </c>
      <c r="J68" s="14">
        <v>1</v>
      </c>
      <c r="K68" s="14" t="b">
        <v>1</v>
      </c>
      <c r="L68" s="14"/>
      <c r="M68">
        <f>COUNTIFS(Map_mã!$E$6:$E$128,CTTM!$F68)</f>
        <v>1</v>
      </c>
      <c r="N68" t="str">
        <f t="array" ref="N68">_xlfn.TEXTJOIN(";",TRUE,IF(Map_mã!$E$6:$E$128=CTTM!$F68,Map_mã!$C$6:$C$128,""))</f>
        <v>319_</v>
      </c>
      <c r="O68" t="str">
        <f t="array" ref="O68">_xlfn.TEXTJOIN("; ",TRUE,IF(Map_mã!$E$6:$E$128=CTTM!$F68,Map_mã!$H$6:$H$128,""))</f>
        <v>Các khoản phải trả ngắn hạn khác</v>
      </c>
    </row>
    <row r="69" spans="6:15" x14ac:dyDescent="0.35">
      <c r="F69" s="5" t="s">
        <v>1554</v>
      </c>
      <c r="G69" s="5" t="s">
        <v>1555</v>
      </c>
      <c r="H69" s="5" t="s">
        <v>1431</v>
      </c>
      <c r="I69" s="5" t="s">
        <v>1461</v>
      </c>
      <c r="J69" s="14">
        <v>1</v>
      </c>
      <c r="K69" s="14"/>
      <c r="L69" s="14"/>
      <c r="M69">
        <f>COUNTIFS(Map_mã!$E$6:$E$128,CTTM!$F69)</f>
        <v>1</v>
      </c>
      <c r="N69" t="str">
        <f t="array" ref="N69">_xlfn.TEXTJOIN(";",TRUE,IF(Map_mã!$E$6:$E$128=CTTM!$F69,Map_mã!$C$6:$C$128,""))</f>
        <v>337_</v>
      </c>
      <c r="O69" t="str">
        <f t="array" ref="O69">_xlfn.TEXTJOIN("; ",TRUE,IF(Map_mã!$E$6:$E$128=CTTM!$F69,Map_mã!$H$6:$H$128,""))</f>
        <v>Phải trả dài hạn khác</v>
      </c>
    </row>
    <row r="70" spans="6:15" x14ac:dyDescent="0.35">
      <c r="F70" s="5" t="s">
        <v>1556</v>
      </c>
      <c r="G70" s="5" t="s">
        <v>1555</v>
      </c>
      <c r="H70" s="5" t="s">
        <v>1431</v>
      </c>
      <c r="I70" s="5" t="s">
        <v>1461</v>
      </c>
      <c r="J70" s="14">
        <v>1</v>
      </c>
      <c r="K70" s="14" t="b">
        <v>1</v>
      </c>
      <c r="L70" s="14"/>
      <c r="M70">
        <f>COUNTIFS(Map_mã!$E$6:$E$128,CTTM!$F70)</f>
        <v>1</v>
      </c>
      <c r="N70" t="str">
        <f t="array" ref="N70">_xlfn.TEXTJOIN(";",TRUE,IF(Map_mã!$E$6:$E$128=CTTM!$F70,Map_mã!$C$6:$C$128,""))</f>
        <v>337_</v>
      </c>
      <c r="O70" t="str">
        <f t="array" ref="O70">_xlfn.TEXTJOIN("; ",TRUE,IF(Map_mã!$E$6:$E$128=CTTM!$F70,Map_mã!$H$6:$H$128,""))</f>
        <v>Phải trả dài hạn khác</v>
      </c>
    </row>
    <row r="71" spans="6:15" x14ac:dyDescent="0.35">
      <c r="F71" s="5" t="s">
        <v>1557</v>
      </c>
      <c r="G71" s="5" t="s">
        <v>1427</v>
      </c>
      <c r="H71" s="5" t="s">
        <v>1424</v>
      </c>
      <c r="I71" s="5" t="s">
        <v>1461</v>
      </c>
      <c r="J71" s="14">
        <v>0</v>
      </c>
      <c r="K71" s="14"/>
      <c r="L71" s="14"/>
      <c r="M71">
        <f>COUNTIFS(Map_mã!$E$6:$E$128,CTTM!$F71)</f>
        <v>3</v>
      </c>
      <c r="N71" t="str">
        <f t="array" ref="N71">_xlfn.TEXTJOIN(";",TRUE,IF(Map_mã!$E$6:$E$128=CTTM!$F71,Map_mã!$C$6:$C$128,""))</f>
        <v>316_;334_;335_</v>
      </c>
      <c r="O71" t="str">
        <f t="array" ref="O71">_xlfn.TEXTJOIN("; ",TRUE,IF(Map_mã!$E$6:$E$128=CTTM!$F71,Map_mã!$H$6:$H$128,""))</f>
        <v>Phải trả nội bộ ngắn hạn; Phải trả nội bộ về vốn kinh doanh; Phải trả nội bộ dài hạn</v>
      </c>
    </row>
    <row r="72" spans="6:15" x14ac:dyDescent="0.35">
      <c r="F72" s="5" t="s">
        <v>1558</v>
      </c>
      <c r="G72" s="5" t="s">
        <v>1434</v>
      </c>
      <c r="H72" s="5" t="s">
        <v>1431</v>
      </c>
      <c r="I72" s="5" t="s">
        <v>1461</v>
      </c>
      <c r="J72" s="14">
        <v>0</v>
      </c>
      <c r="K72" s="14"/>
      <c r="L72" s="14"/>
      <c r="M72">
        <f>COUNTIFS(Map_mã!$E$6:$E$128,CTTM!$F72)</f>
        <v>0</v>
      </c>
      <c r="N72" t="str">
        <f t="array" ref="N72">_xlfn.TEXTJOIN(";",TRUE,IF(Map_mã!$E$6:$E$128=CTTM!$F72,Map_mã!$C$6:$C$128,""))</f>
        <v/>
      </c>
      <c r="O72" t="str">
        <f t="array" ref="O72">_xlfn.TEXTJOIN("; ",TRUE,IF(Map_mã!$E$6:$E$128=CTTM!$F72,Map_mã!$H$6:$H$128,""))</f>
        <v/>
      </c>
    </row>
    <row r="73" spans="6:15" x14ac:dyDescent="0.35">
      <c r="F73" s="5" t="s">
        <v>1559</v>
      </c>
      <c r="G73" s="5" t="s">
        <v>1428</v>
      </c>
      <c r="H73" s="5" t="s">
        <v>1424</v>
      </c>
      <c r="I73" s="5" t="s">
        <v>1461</v>
      </c>
      <c r="J73" s="14">
        <v>1</v>
      </c>
      <c r="K73" s="14"/>
      <c r="L73" s="14"/>
      <c r="M73">
        <f>COUNTIFS(Map_mã!$E$6:$E$128,CTTM!$F73)</f>
        <v>1</v>
      </c>
      <c r="N73" t="str">
        <f t="array" ref="N73">_xlfn.TEXTJOIN(";",TRUE,IF(Map_mã!$E$6:$E$128=CTTM!$F73,Map_mã!$C$6:$C$128,""))</f>
        <v>317_</v>
      </c>
      <c r="O73" t="str">
        <f t="array" ref="O73">_xlfn.TEXTJOIN("; ",TRUE,IF(Map_mã!$E$6:$E$128=CTTM!$F73,Map_mã!$H$6:$H$128,""))</f>
        <v>Phải trả theo tiến độ kế hoạch HĐXD</v>
      </c>
    </row>
    <row r="74" spans="6:15" x14ac:dyDescent="0.35">
      <c r="F74" s="5" t="s">
        <v>1560</v>
      </c>
      <c r="G74" s="5" t="s">
        <v>1239</v>
      </c>
      <c r="H74" s="5" t="s">
        <v>1424</v>
      </c>
      <c r="I74" s="5" t="s">
        <v>1461</v>
      </c>
      <c r="J74" s="14">
        <v>1</v>
      </c>
      <c r="K74" s="14"/>
      <c r="L74" s="14"/>
      <c r="M74">
        <f>COUNTIFS(Map_mã!$E$6:$E$128,CTTM!$F74)</f>
        <v>1</v>
      </c>
      <c r="N74" t="str">
        <f t="array" ref="N74">_xlfn.TEXTJOIN(";",TRUE,IF(Map_mã!$E$6:$E$128=CTTM!$F74,Map_mã!$C$6:$C$128,""))</f>
        <v>318_</v>
      </c>
      <c r="O74" t="str">
        <f t="array" ref="O74">_xlfn.TEXTJOIN("; ",TRUE,IF(Map_mã!$E$6:$E$128=CTTM!$F74,Map_mã!$H$6:$H$128,""))</f>
        <v>Doanh thu chưa thực hiện ngắn hạn</v>
      </c>
    </row>
    <row r="75" spans="6:15" x14ac:dyDescent="0.35">
      <c r="F75" s="5" t="s">
        <v>1561</v>
      </c>
      <c r="G75" s="5" t="s">
        <v>1241</v>
      </c>
      <c r="H75" s="5" t="s">
        <v>1431</v>
      </c>
      <c r="I75" s="5" t="s">
        <v>1461</v>
      </c>
      <c r="J75" s="14">
        <v>1</v>
      </c>
      <c r="K75" s="14"/>
      <c r="L75" s="14"/>
      <c r="M75">
        <f>COUNTIFS(Map_mã!$E$6:$E$128,CTTM!$F75)</f>
        <v>1</v>
      </c>
      <c r="N75" t="str">
        <f t="array" ref="N75">_xlfn.TEXTJOIN(";",TRUE,IF(Map_mã!$E$6:$E$128=CTTM!$F75,Map_mã!$C$6:$C$128,""))</f>
        <v>336_</v>
      </c>
      <c r="O75" t="str">
        <f t="array" ref="O75">_xlfn.TEXTJOIN("; ",TRUE,IF(Map_mã!$E$6:$E$128=CTTM!$F75,Map_mã!$H$6:$H$128,""))</f>
        <v>Doanh thu chưa thực hiện dài hạn</v>
      </c>
    </row>
    <row r="76" spans="6:15" x14ac:dyDescent="0.35">
      <c r="F76" s="5" t="s">
        <v>1024</v>
      </c>
      <c r="G76" s="5" t="s">
        <v>1268</v>
      </c>
      <c r="H76" s="5" t="s">
        <v>1424</v>
      </c>
      <c r="I76" s="5" t="s">
        <v>1461</v>
      </c>
      <c r="J76" s="14">
        <v>1</v>
      </c>
      <c r="K76" s="14"/>
      <c r="L76" s="14"/>
      <c r="M76">
        <f>COUNTIFS(Map_mã!$E$6:$E$128,CTTM!$F76)</f>
        <v>1</v>
      </c>
      <c r="N76" t="str">
        <f t="array" ref="N76">_xlfn.TEXTJOIN(";",TRUE,IF(Map_mã!$E$6:$E$128=CTTM!$F76,Map_mã!$C$6:$C$128,""))</f>
        <v>321_</v>
      </c>
      <c r="O76" t="str">
        <f t="array" ref="O76">_xlfn.TEXTJOIN("; ",TRUE,IF(Map_mã!$E$6:$E$128=CTTM!$F76,Map_mã!$H$6:$H$128,""))</f>
        <v>Dự phòng phải trả ngắn hạn</v>
      </c>
    </row>
    <row r="77" spans="6:15" x14ac:dyDescent="0.35">
      <c r="F77" s="5" t="s">
        <v>1094</v>
      </c>
      <c r="G77" s="5" t="s">
        <v>1270</v>
      </c>
      <c r="H77" s="5" t="s">
        <v>1431</v>
      </c>
      <c r="I77" s="5" t="s">
        <v>1461</v>
      </c>
      <c r="J77" s="14">
        <v>1</v>
      </c>
      <c r="K77" s="14"/>
      <c r="L77" s="14"/>
      <c r="M77">
        <f>COUNTIFS(Map_mã!$E$6:$E$128,CTTM!$F77)</f>
        <v>1</v>
      </c>
      <c r="N77" t="str">
        <f t="array" ref="N77">_xlfn.TEXTJOIN(";",TRUE,IF(Map_mã!$E$6:$E$128=CTTM!$F77,Map_mã!$C$6:$C$128,""))</f>
        <v>342_</v>
      </c>
      <c r="O77" t="str">
        <f t="array" ref="O77">_xlfn.TEXTJOIN("; ",TRUE,IF(Map_mã!$E$6:$E$128=CTTM!$F77,Map_mã!$H$6:$H$128,""))</f>
        <v>Dự phòng phải trả dài hạn</v>
      </c>
    </row>
    <row r="78" spans="6:15" x14ac:dyDescent="0.35">
      <c r="F78" s="5" t="s">
        <v>1077</v>
      </c>
      <c r="G78" s="5" t="s">
        <v>1562</v>
      </c>
      <c r="H78" s="5" t="s">
        <v>1405</v>
      </c>
      <c r="I78" s="5" t="s">
        <v>1461</v>
      </c>
      <c r="J78" s="14">
        <v>1</v>
      </c>
      <c r="K78" s="14"/>
      <c r="L78" s="14"/>
      <c r="M78">
        <f>COUNTIFS(Map_mã!$E$6:$E$128,CTTM!$F78)</f>
        <v>1</v>
      </c>
      <c r="N78" t="str">
        <f t="array" ref="N78">_xlfn.TEXTJOIN(";",TRUE,IF(Map_mã!$E$6:$E$128=CTTM!$F78,Map_mã!$C$6:$C$128,""))</f>
        <v>262_</v>
      </c>
      <c r="O78" t="str">
        <f t="array" ref="O78">_xlfn.TEXTJOIN("; ",TRUE,IF(Map_mã!$E$6:$E$128=CTTM!$F78,Map_mã!$H$6:$H$128,""))</f>
        <v>Tài sản thuế thu nhập hoãn lại</v>
      </c>
    </row>
    <row r="79" spans="6:15" x14ac:dyDescent="0.35">
      <c r="F79" s="5" t="s">
        <v>1142</v>
      </c>
      <c r="G79" s="5" t="s">
        <v>1563</v>
      </c>
      <c r="H79" s="5" t="s">
        <v>1431</v>
      </c>
      <c r="I79" s="5" t="s">
        <v>1461</v>
      </c>
      <c r="J79" s="14">
        <v>1</v>
      </c>
      <c r="K79" s="14"/>
      <c r="L79" s="14"/>
      <c r="M79">
        <f>COUNTIFS(Map_mã!$E$6:$E$128,CTTM!$F79)</f>
        <v>1</v>
      </c>
      <c r="N79" t="str">
        <f t="array" ref="N79">_xlfn.TEXTJOIN(";",TRUE,IF(Map_mã!$E$6:$E$128=CTTM!$F79,Map_mã!$C$6:$C$128,""))</f>
        <v>341_</v>
      </c>
      <c r="O79" t="str">
        <f t="array" ref="O79">_xlfn.TEXTJOIN("; ",TRUE,IF(Map_mã!$E$6:$E$128=CTTM!$F79,Map_mã!$H$6:$H$128,""))</f>
        <v>Thuế thu nhập hoãn lại phải trả</v>
      </c>
    </row>
    <row r="80" spans="6:15" x14ac:dyDescent="0.35">
      <c r="F80" s="5" t="s">
        <v>1564</v>
      </c>
      <c r="G80" s="5" t="s">
        <v>1470</v>
      </c>
      <c r="H80" s="5" t="s">
        <v>1441</v>
      </c>
      <c r="I80" s="5" t="s">
        <v>1469</v>
      </c>
      <c r="J80" s="14">
        <v>1</v>
      </c>
      <c r="K80" s="14"/>
      <c r="L80" s="14"/>
      <c r="M80">
        <f>COUNTIFS(Map_mã!$E$6:$E$128,CTTM!$F80)</f>
        <v>15</v>
      </c>
      <c r="N80" t="str">
        <f t="array" ref="N80">_xlfn.TEXTJOIN(";",TRUE,IF(Map_mã!$E$6:$E$128=CTTM!$F80,Map_mã!$C$6:$C$128,""))</f>
        <v>412_;413_;414_;415_;416_;417_;418_;419_;41a_;41b_;420_;422_;429_;42a_;42b_</v>
      </c>
      <c r="O80" t="str">
        <f t="array" ref="O80">_xlfn.TEXTJOIN("; ",TRUE,IF(Map_mã!$E$6:$E$128=CTTM!$F80,Map_mã!$H$6:$H$128,""))</f>
        <v>Thặng dư vốn cổ phần; Quyền chọn chuyển đổi trái phiếu; Vốn khác của chủ sở hữu; Cổ phiếu quỹ (*); Chênh lệch đánh giá lại tài sản; Chênh lệch tỷ giá hối đoái; Quỹ đầu tư phát triển; Quỹ hỗ trợ sắp xếp doanh nghiệp; Cổ phiếu phổ thông có quyền biểu quyết; Cổ phiếu ưu đãi; Quỹ khác thuộc vốn chủ sở hữu; Nguồn vốn đầu tư XDCB; Lợi ích của cổ đông không kiểm soát; LNST chưa phân phối lũy kế đến cuối kỳ trước; LNST chưa phân phối kỳ này</v>
      </c>
    </row>
    <row r="81" spans="6:15" x14ac:dyDescent="0.35">
      <c r="F81" s="5" t="s">
        <v>1565</v>
      </c>
      <c r="G81" s="5" t="s">
        <v>1566</v>
      </c>
      <c r="H81" s="5" t="s">
        <v>1441</v>
      </c>
      <c r="I81" s="5" t="s">
        <v>1469</v>
      </c>
      <c r="J81" s="14">
        <v>0</v>
      </c>
      <c r="K81" s="14"/>
      <c r="L81" s="14"/>
      <c r="M81">
        <f>COUNTIFS(Map_mã!$E$6:$E$128,CTTM!$F81)</f>
        <v>0</v>
      </c>
      <c r="N81" t="str">
        <f t="array" ref="N81">_xlfn.TEXTJOIN(";",TRUE,IF(Map_mã!$E$6:$E$128=CTTM!$F81,Map_mã!$C$6:$C$128,""))</f>
        <v/>
      </c>
      <c r="O81" t="str">
        <f t="array" ref="O81">_xlfn.TEXTJOIN("; ",TRUE,IF(Map_mã!$E$6:$E$128=CTTM!$F81,Map_mã!$H$6:$H$128,""))</f>
        <v/>
      </c>
    </row>
    <row r="82" spans="6:15" x14ac:dyDescent="0.35">
      <c r="F82" s="5" t="s">
        <v>1114</v>
      </c>
      <c r="G82" s="5" t="s">
        <v>1567</v>
      </c>
      <c r="H82" s="5" t="s">
        <v>1431</v>
      </c>
      <c r="I82" s="5" t="s">
        <v>1461</v>
      </c>
      <c r="J82" s="14">
        <v>0</v>
      </c>
      <c r="K82" s="14"/>
      <c r="L82" s="14"/>
      <c r="M82">
        <f>COUNTIFS(Map_mã!$E$6:$E$128,CTTM!$F82)</f>
        <v>4</v>
      </c>
      <c r="N82" t="str">
        <f t="array" ref="N82">_xlfn.TEXTJOIN(";",TRUE,IF(Map_mã!$E$6:$E$128=CTTM!$F82,Map_mã!$C$6:$C$128,""))</f>
        <v>322_;323_;340_;343_</v>
      </c>
      <c r="O82" t="str">
        <f t="array" ref="O82">_xlfn.TEXTJOIN("; ",TRUE,IF(Map_mã!$E$6:$E$128=CTTM!$F82,Map_mã!$H$6:$H$128,""))</f>
        <v>Quỹ khen thưởng, phúc lợi; Quỹ bình ổn giá; Cổ phiếu ưu đãi; Quỹ phát triển khoa học và công nghệ</v>
      </c>
    </row>
    <row r="83" spans="6:15" x14ac:dyDescent="0.35">
      <c r="F83" s="5" t="s">
        <v>121</v>
      </c>
      <c r="G83" s="5" t="s">
        <v>1445</v>
      </c>
      <c r="H83" s="5" t="s">
        <v>1288</v>
      </c>
      <c r="I83" s="5" t="s">
        <v>1469</v>
      </c>
      <c r="J83" s="14">
        <v>0</v>
      </c>
      <c r="K83" s="14"/>
      <c r="L83" s="14"/>
      <c r="M83">
        <f>COUNTIFS(Map_mã!$E$6:$E$128,CTTM!$F83)</f>
        <v>2</v>
      </c>
      <c r="N83" t="str">
        <f t="array" ref="N83">_xlfn.TEXTJOIN(";",TRUE,IF(Map_mã!$E$6:$E$128=CTTM!$F83,Map_mã!$C$6:$C$128,""))</f>
        <v>431_;432_</v>
      </c>
      <c r="O83" t="str">
        <f t="array" ref="O83">_xlfn.TEXTJOIN("; ",TRUE,IF(Map_mã!$E$6:$E$128=CTTM!$F83,Map_mã!$H$6:$H$128,""))</f>
        <v>Nguồn kinh phí; Nguồn kinh phí đã hình thành TSCĐ</v>
      </c>
    </row>
    <row r="84" spans="6:15" x14ac:dyDescent="0.35">
      <c r="F84" s="5" t="s">
        <v>18</v>
      </c>
      <c r="G84" s="5" t="s">
        <v>1311</v>
      </c>
      <c r="H84" s="5" t="s">
        <v>1382</v>
      </c>
      <c r="I84" s="5" t="s">
        <v>1471</v>
      </c>
      <c r="J84" s="14">
        <v>1</v>
      </c>
      <c r="K84" s="14"/>
      <c r="L84" s="14"/>
      <c r="M84">
        <f>COUNTIFS(Map_mã!$E$6:$E$128,CTTM!$F84)</f>
        <v>1</v>
      </c>
      <c r="N84" t="str">
        <f t="array" ref="N84">_xlfn.TEXTJOIN(";",TRUE,IF(Map_mã!$E$6:$E$128=CTTM!$F84,Map_mã!$C$6:$C$128,""))</f>
        <v>001_</v>
      </c>
      <c r="O84" t="str">
        <f t="array" ref="O84">_xlfn.TEXTJOIN("; ",TRUE,IF(Map_mã!$E$6:$E$128=CTTM!$F84,Map_mã!$H$6:$H$128,""))</f>
        <v>Doanh thu bán hàng &amp; cung cấp dịch vụ</v>
      </c>
    </row>
    <row r="85" spans="6:15" x14ac:dyDescent="0.35">
      <c r="F85" s="5" t="s">
        <v>1568</v>
      </c>
      <c r="G85" s="5" t="s">
        <v>1569</v>
      </c>
      <c r="H85" s="5" t="s">
        <v>1382</v>
      </c>
      <c r="I85" s="5" t="s">
        <v>1471</v>
      </c>
      <c r="J85" s="14">
        <v>1</v>
      </c>
      <c r="K85" s="14" t="b">
        <v>1</v>
      </c>
      <c r="L85" s="14"/>
      <c r="M85">
        <f>COUNTIFS(Map_mã!$E$6:$E$128,CTTM!$F85)</f>
        <v>1</v>
      </c>
      <c r="N85" t="str">
        <f t="array" ref="N85">_xlfn.TEXTJOIN(";",TRUE,IF(Map_mã!$E$6:$E$128=CTTM!$F85,Map_mã!$C$6:$C$128,""))</f>
        <v>001_</v>
      </c>
      <c r="O85" t="str">
        <f t="array" ref="O85">_xlfn.TEXTJOIN("; ",TRUE,IF(Map_mã!$E$6:$E$128=CTTM!$F85,Map_mã!$H$6:$H$128,""))</f>
        <v>Doanh thu bán hàng &amp; cung cấp dịch vụ</v>
      </c>
    </row>
    <row r="86" spans="6:15" x14ac:dyDescent="0.35">
      <c r="F86" s="5" t="s">
        <v>541</v>
      </c>
      <c r="G86" s="5" t="s">
        <v>1570</v>
      </c>
      <c r="H86" s="5" t="s">
        <v>1382</v>
      </c>
      <c r="I86" s="5" t="s">
        <v>1471</v>
      </c>
      <c r="J86" s="14">
        <v>1</v>
      </c>
      <c r="K86" s="14"/>
      <c r="L86" s="14"/>
      <c r="M86">
        <f>COUNTIFS(Map_mã!$E$6:$E$128,CTTM!$F86)</f>
        <v>1</v>
      </c>
      <c r="N86" t="str">
        <f t="array" ref="N86">_xlfn.TEXTJOIN(";",TRUE,IF(Map_mã!$E$6:$E$128=CTTM!$F86,Map_mã!$C$6:$C$128,""))</f>
        <v>002_</v>
      </c>
      <c r="O86" t="str">
        <f t="array" ref="O86">_xlfn.TEXTJOIN("; ",TRUE,IF(Map_mã!$E$6:$E$128=CTTM!$F86,Map_mã!$H$6:$H$128,""))</f>
        <v>Các khoản giảm trừ</v>
      </c>
    </row>
    <row r="87" spans="6:15" x14ac:dyDescent="0.35">
      <c r="F87" s="5" t="s">
        <v>21</v>
      </c>
      <c r="G87" s="5" t="s">
        <v>1333</v>
      </c>
      <c r="H87" s="5" t="s">
        <v>1382</v>
      </c>
      <c r="I87" s="5" t="s">
        <v>1471</v>
      </c>
      <c r="J87" s="14">
        <v>1</v>
      </c>
      <c r="K87" s="14"/>
      <c r="L87" s="14"/>
      <c r="M87">
        <f>COUNTIFS(Map_mã!$E$6:$E$128,CTTM!$F87)</f>
        <v>1</v>
      </c>
      <c r="N87" t="str">
        <f t="array" ref="N87">_xlfn.TEXTJOIN(";",TRUE,IF(Map_mã!$E$6:$E$128=CTTM!$F87,Map_mã!$C$6:$C$128,""))</f>
        <v>011_</v>
      </c>
      <c r="O87" t="str">
        <f t="array" ref="O87">_xlfn.TEXTJOIN("; ",TRUE,IF(Map_mã!$E$6:$E$128=CTTM!$F87,Map_mã!$H$6:$H$128,""))</f>
        <v>Giá vốn hàng bán</v>
      </c>
    </row>
    <row r="88" spans="6:15" x14ac:dyDescent="0.35">
      <c r="F88" s="5" t="s">
        <v>1571</v>
      </c>
      <c r="G88" s="5" t="s">
        <v>1572</v>
      </c>
      <c r="H88" s="5" t="s">
        <v>1382</v>
      </c>
      <c r="I88" s="5" t="s">
        <v>1471</v>
      </c>
      <c r="J88" s="14">
        <v>1</v>
      </c>
      <c r="K88" s="14" t="b">
        <v>1</v>
      </c>
      <c r="L88" s="14"/>
      <c r="M88">
        <f>COUNTIFS(Map_mã!$E$6:$E$128,CTTM!$F88)</f>
        <v>1</v>
      </c>
      <c r="N88" t="str">
        <f t="array" ref="N88">_xlfn.TEXTJOIN(";",TRUE,IF(Map_mã!$E$6:$E$128=CTTM!$F88,Map_mã!$C$6:$C$128,""))</f>
        <v>011_</v>
      </c>
      <c r="O88" t="str">
        <f t="array" ref="O88">_xlfn.TEXTJOIN("; ",TRUE,IF(Map_mã!$E$6:$E$128=CTTM!$F88,Map_mã!$H$6:$H$128,""))</f>
        <v>Giá vốn hàng bán</v>
      </c>
    </row>
    <row r="89" spans="6:15" x14ac:dyDescent="0.35">
      <c r="F89" s="5" t="s">
        <v>186</v>
      </c>
      <c r="G89" s="5" t="s">
        <v>1573</v>
      </c>
      <c r="H89" s="5" t="s">
        <v>1382</v>
      </c>
      <c r="I89" s="5" t="s">
        <v>1471</v>
      </c>
      <c r="J89" s="14">
        <v>1</v>
      </c>
      <c r="K89" s="14"/>
      <c r="L89" s="14"/>
      <c r="M89">
        <f>COUNTIFS(Map_mã!$E$6:$E$128,CTTM!$F89)</f>
        <v>1</v>
      </c>
      <c r="N89" t="str">
        <f t="array" ref="N89">_xlfn.TEXTJOIN(";",TRUE,IF(Map_mã!$E$6:$E$128=CTTM!$F89,Map_mã!$C$6:$C$128,""))</f>
        <v>021_</v>
      </c>
      <c r="O89" t="str">
        <f t="array" ref="O89">_xlfn.TEXTJOIN("; ",TRUE,IF(Map_mã!$E$6:$E$128=CTTM!$F89,Map_mã!$H$6:$H$128,""))</f>
        <v>Doanh thu hoạt động tài chính</v>
      </c>
    </row>
    <row r="90" spans="6:15" x14ac:dyDescent="0.35">
      <c r="F90" s="5" t="s">
        <v>226</v>
      </c>
      <c r="G90" s="5" t="s">
        <v>1336</v>
      </c>
      <c r="H90" s="5" t="s">
        <v>1382</v>
      </c>
      <c r="I90" s="5" t="s">
        <v>1471</v>
      </c>
      <c r="J90" s="14">
        <v>1</v>
      </c>
      <c r="K90" s="14"/>
      <c r="L90" s="14"/>
      <c r="M90">
        <f>COUNTIFS(Map_mã!$E$6:$E$128,CTTM!$F90)</f>
        <v>1</v>
      </c>
      <c r="N90" t="str">
        <f t="array" ref="N90">_xlfn.TEXTJOIN(";",TRUE,IF(Map_mã!$E$6:$E$128=CTTM!$F90,Map_mã!$C$6:$C$128,""))</f>
        <v>022_</v>
      </c>
      <c r="O90" t="str">
        <f t="array" ref="O90">_xlfn.TEXTJOIN("; ",TRUE,IF(Map_mã!$E$6:$E$128=CTTM!$F90,Map_mã!$H$6:$H$128,""))</f>
        <v>Chi phí tài chính</v>
      </c>
    </row>
    <row r="91" spans="6:15" x14ac:dyDescent="0.35">
      <c r="F91" s="5" t="s">
        <v>246</v>
      </c>
      <c r="G91" s="5" t="s">
        <v>1342</v>
      </c>
      <c r="H91" s="5" t="s">
        <v>1382</v>
      </c>
      <c r="I91" s="5" t="s">
        <v>1471</v>
      </c>
      <c r="J91" s="14">
        <v>1</v>
      </c>
      <c r="K91" s="14"/>
      <c r="L91" s="14"/>
      <c r="M91">
        <f>COUNTIFS(Map_mã!$E$6:$E$128,CTTM!$F91)</f>
        <v>1</v>
      </c>
      <c r="N91" t="str">
        <f t="array" ref="N91">_xlfn.TEXTJOIN(";",TRUE,IF(Map_mã!$E$6:$E$128=CTTM!$F91,Map_mã!$C$6:$C$128,""))</f>
        <v>025_</v>
      </c>
      <c r="O91" t="str">
        <f t="array" ref="O91">_xlfn.TEXTJOIN("; ",TRUE,IF(Map_mã!$E$6:$E$128=CTTM!$F91,Map_mã!$H$6:$H$128,""))</f>
        <v>Chi phí bán hàng</v>
      </c>
    </row>
    <row r="92" spans="6:15" x14ac:dyDescent="0.35">
      <c r="F92" s="5" t="s">
        <v>221</v>
      </c>
      <c r="G92" s="5" t="s">
        <v>1574</v>
      </c>
      <c r="H92" s="5" t="s">
        <v>1382</v>
      </c>
      <c r="I92" s="5" t="s">
        <v>1471</v>
      </c>
      <c r="J92" s="14">
        <v>1</v>
      </c>
      <c r="K92" s="14"/>
      <c r="L92" s="14"/>
      <c r="M92">
        <f>COUNTIFS(Map_mã!$E$6:$E$128,CTTM!$F92)</f>
        <v>1</v>
      </c>
      <c r="N92" t="str">
        <f t="array" ref="N92">_xlfn.TEXTJOIN(";",TRUE,IF(Map_mã!$E$6:$E$128=CTTM!$F92,Map_mã!$C$6:$C$128,""))</f>
        <v>026_</v>
      </c>
      <c r="O92" t="str">
        <f t="array" ref="O92">_xlfn.TEXTJOIN("; ",TRUE,IF(Map_mã!$E$6:$E$128=CTTM!$F92,Map_mã!$H$6:$H$128,""))</f>
        <v>Chi phí quản lý doanh nghiệp</v>
      </c>
    </row>
    <row r="93" spans="6:15" x14ac:dyDescent="0.35">
      <c r="F93" s="5" t="s">
        <v>161</v>
      </c>
      <c r="G93" s="5" t="s">
        <v>1348</v>
      </c>
      <c r="H93" s="5" t="s">
        <v>1382</v>
      </c>
      <c r="I93" s="5" t="s">
        <v>1471</v>
      </c>
      <c r="J93" s="14">
        <v>1</v>
      </c>
      <c r="K93" s="14"/>
      <c r="L93" s="14"/>
      <c r="M93">
        <f>COUNTIFS(Map_mã!$E$6:$E$128,CTTM!$F93)</f>
        <v>1</v>
      </c>
      <c r="N93" t="str">
        <f t="array" ref="N93">_xlfn.TEXTJOIN(";",TRUE,IF(Map_mã!$E$6:$E$128=CTTM!$F93,Map_mã!$C$6:$C$128,""))</f>
        <v>031_</v>
      </c>
      <c r="O93" t="str">
        <f t="array" ref="O93">_xlfn.TEXTJOIN("; ",TRUE,IF(Map_mã!$E$6:$E$128=CTTM!$F93,Map_mã!$H$6:$H$128,""))</f>
        <v>Thu nhập khác</v>
      </c>
    </row>
    <row r="94" spans="6:15" x14ac:dyDescent="0.35">
      <c r="F94" s="5" t="s">
        <v>363</v>
      </c>
      <c r="G94" s="5" t="s">
        <v>1351</v>
      </c>
      <c r="H94" s="5" t="s">
        <v>1382</v>
      </c>
      <c r="I94" s="5" t="s">
        <v>1471</v>
      </c>
      <c r="J94" s="14">
        <v>1</v>
      </c>
      <c r="K94" s="14"/>
      <c r="L94" s="14"/>
      <c r="M94">
        <f>COUNTIFS(Map_mã!$E$6:$E$128,CTTM!$F94)</f>
        <v>1</v>
      </c>
      <c r="N94" t="str">
        <f t="array" ref="N94">_xlfn.TEXTJOIN(";",TRUE,IF(Map_mã!$E$6:$E$128=CTTM!$F94,Map_mã!$C$6:$C$128,""))</f>
        <v>032_</v>
      </c>
      <c r="O94" t="str">
        <f t="array" ref="O94">_xlfn.TEXTJOIN("; ",TRUE,IF(Map_mã!$E$6:$E$128=CTTM!$F94,Map_mã!$H$6:$H$128,""))</f>
        <v>Chi phí khác</v>
      </c>
    </row>
    <row r="95" spans="6:15" x14ac:dyDescent="0.35">
      <c r="F95" s="5" t="s">
        <v>348</v>
      </c>
      <c r="G95" s="5" t="s">
        <v>1354</v>
      </c>
      <c r="H95" s="5" t="s">
        <v>1382</v>
      </c>
      <c r="I95" s="5" t="s">
        <v>1471</v>
      </c>
      <c r="J95" s="14">
        <v>0</v>
      </c>
      <c r="K95" s="14"/>
      <c r="L95" s="14"/>
      <c r="M95">
        <f>COUNTIFS(Map_mã!$E$6:$E$128,CTTM!$F95)</f>
        <v>1</v>
      </c>
      <c r="N95" t="str">
        <f t="array" ref="N95">_xlfn.TEXTJOIN(";",TRUE,IF(Map_mã!$E$6:$E$128=CTTM!$F95,Map_mã!$C$6:$C$128,""))</f>
        <v>051_</v>
      </c>
      <c r="O95" t="str">
        <f t="array" ref="O95">_xlfn.TEXTJOIN("; ",TRUE,IF(Map_mã!$E$6:$E$128=CTTM!$F95,Map_mã!$H$6:$H$128,""))</f>
        <v>Chi phí thuế TNDN hiện hành</v>
      </c>
    </row>
    <row r="96" spans="6:15" x14ac:dyDescent="0.35">
      <c r="F96" s="5" t="s">
        <v>266</v>
      </c>
      <c r="G96" s="5" t="s">
        <v>1357</v>
      </c>
      <c r="H96" s="5" t="s">
        <v>1382</v>
      </c>
      <c r="I96" s="5" t="s">
        <v>1471</v>
      </c>
      <c r="J96" s="14">
        <v>0</v>
      </c>
      <c r="K96" s="14"/>
      <c r="L96" s="14"/>
      <c r="M96">
        <f>COUNTIFS(Map_mã!$E$6:$E$128,CTTM!$F96)</f>
        <v>1</v>
      </c>
      <c r="N96" t="str">
        <f t="array" ref="N96">_xlfn.TEXTJOIN(";",TRUE,IF(Map_mã!$E$6:$E$128=CTTM!$F96,Map_mã!$C$6:$C$128,""))</f>
        <v>052_</v>
      </c>
      <c r="O96" t="str">
        <f t="array" ref="O96">_xlfn.TEXTJOIN("; ",TRUE,IF(Map_mã!$E$6:$E$128=CTTM!$F96,Map_mã!$H$6:$H$128,""))</f>
        <v>Chi phí thuế TNDN hoãn lại</v>
      </c>
    </row>
    <row r="97" spans="6:15" x14ac:dyDescent="0.35">
      <c r="F97" s="5" t="s">
        <v>276</v>
      </c>
      <c r="G97" s="5" t="s">
        <v>1575</v>
      </c>
      <c r="H97" s="5" t="s">
        <v>1382</v>
      </c>
      <c r="I97" s="5" t="s">
        <v>1471</v>
      </c>
      <c r="J97" s="14">
        <v>0</v>
      </c>
      <c r="K97" s="14"/>
      <c r="L97" s="14"/>
      <c r="M97">
        <f>COUNTIFS(Map_mã!$E$6:$E$128,CTTM!$F97)</f>
        <v>3</v>
      </c>
      <c r="N97" t="str">
        <f t="array" ref="N97">_xlfn.TEXTJOIN(";",TRUE,IF(Map_mã!$E$6:$E$128=CTTM!$F97,Map_mã!$C$6:$C$128,""))</f>
        <v>011_;025_;026_</v>
      </c>
      <c r="O97" t="str">
        <f t="array" ref="O97">_xlfn.TEXTJOIN("; ",TRUE,IF(Map_mã!$E$6:$E$128=CTTM!$F97,Map_mã!$H$6:$H$128,""))</f>
        <v>Giá vốn hàng bán; Chi phí bán hàng; Chi phí quản lý doanh nghiệp</v>
      </c>
    </row>
    <row r="98" spans="6:15" x14ac:dyDescent="0.35">
      <c r="F98" s="5" t="s">
        <v>1576</v>
      </c>
      <c r="G98" s="5" t="s">
        <v>1577</v>
      </c>
      <c r="H98" s="5" t="s">
        <v>1578</v>
      </c>
      <c r="I98" s="5" t="s">
        <v>1475</v>
      </c>
      <c r="J98" s="14">
        <v>0</v>
      </c>
      <c r="K98" s="14"/>
      <c r="L98" s="14"/>
      <c r="M98">
        <f>COUNTIFS(Map_mã!$E$6:$E$128,CTTM!$F98)</f>
        <v>0</v>
      </c>
      <c r="N98" t="str">
        <f t="array" ref="N98">_xlfn.TEXTJOIN(";",TRUE,IF(Map_mã!$E$6:$E$128=CTTM!$F98,Map_mã!$C$6:$C$128,""))</f>
        <v/>
      </c>
      <c r="O98" t="str">
        <f t="array" ref="O98">_xlfn.TEXTJOIN("; ",TRUE,IF(Map_mã!$E$6:$E$128=CTTM!$F98,Map_mã!$H$6:$H$128,""))</f>
        <v/>
      </c>
    </row>
    <row r="99" spans="6:15" x14ac:dyDescent="0.35">
      <c r="F99" s="5" t="s">
        <v>446</v>
      </c>
      <c r="G99" s="5" t="s">
        <v>1579</v>
      </c>
      <c r="H99" s="5" t="s">
        <v>1578</v>
      </c>
      <c r="I99" s="5" t="s">
        <v>1475</v>
      </c>
      <c r="J99" s="14">
        <v>0</v>
      </c>
      <c r="K99" s="14"/>
      <c r="L99" s="14"/>
      <c r="M99">
        <f>COUNTIFS(Map_mã!$E$6:$E$128,CTTM!$F99)</f>
        <v>0</v>
      </c>
      <c r="N99" t="str">
        <f t="array" ref="N99">_xlfn.TEXTJOIN(";",TRUE,IF(Map_mã!$E$6:$E$128=CTTM!$F99,Map_mã!$C$6:$C$128,""))</f>
        <v/>
      </c>
      <c r="O99" t="str">
        <f t="array" ref="O99">_xlfn.TEXTJOIN("; ",TRUE,IF(Map_mã!$E$6:$E$128=CTTM!$F99,Map_mã!$H$6:$H$128,""))</f>
        <v/>
      </c>
    </row>
    <row r="100" spans="6:15" x14ac:dyDescent="0.35">
      <c r="F100" s="5" t="s">
        <v>471</v>
      </c>
      <c r="G100" s="5" t="s">
        <v>1580</v>
      </c>
      <c r="H100" s="5" t="s">
        <v>1578</v>
      </c>
      <c r="I100" s="5" t="s">
        <v>1475</v>
      </c>
      <c r="J100" s="14">
        <v>0</v>
      </c>
      <c r="K100" s="14"/>
      <c r="L100" s="14"/>
      <c r="M100">
        <f>COUNTIFS(Map_mã!$E$6:$E$128,CTTM!$F100)</f>
        <v>0</v>
      </c>
      <c r="N100" t="str">
        <f t="array" ref="N100">_xlfn.TEXTJOIN(";",TRUE,IF(Map_mã!$E$6:$E$128=CTTM!$F100,Map_mã!$C$6:$C$128,""))</f>
        <v/>
      </c>
      <c r="O100" t="str">
        <f t="array" ref="O100">_xlfn.TEXTJOIN("; ",TRUE,IF(Map_mã!$E$6:$E$128=CTTM!$F100,Map_mã!$H$6:$H$128,""))</f>
        <v/>
      </c>
    </row>
    <row r="101" spans="6:15" x14ac:dyDescent="0.35">
      <c r="F101" s="5" t="s">
        <v>29</v>
      </c>
      <c r="G101" s="5" t="s">
        <v>1581</v>
      </c>
      <c r="H101" s="5" t="s">
        <v>1578</v>
      </c>
      <c r="I101" s="5" t="s">
        <v>1475</v>
      </c>
      <c r="J101" s="14">
        <v>0</v>
      </c>
      <c r="K101" s="14"/>
      <c r="L101" s="14"/>
      <c r="M101">
        <f>COUNTIFS(Map_mã!$E$6:$E$128,CTTM!$F101)</f>
        <v>0</v>
      </c>
      <c r="N101" t="str">
        <f t="array" ref="N101">_xlfn.TEXTJOIN(";",TRUE,IF(Map_mã!$E$6:$E$128=CTTM!$F101,Map_mã!$C$6:$C$128,""))</f>
        <v/>
      </c>
      <c r="O101" t="str">
        <f t="array" ref="O101">_xlfn.TEXTJOIN("; ",TRUE,IF(Map_mã!$E$6:$E$128=CTTM!$F101,Map_mã!$H$6:$H$128,""))</f>
        <v/>
      </c>
    </row>
  </sheetData>
  <mergeCells count="1">
    <mergeCell ref="A1:A4"/>
  </mergeCells>
  <hyperlinks>
    <hyperlink ref="A12" location="TTCty!A1" display="Thông tin công ty" xr:uid="{A3F9F0A7-EF17-4F52-B1C3-F13E5278A4F4}"/>
    <hyperlink ref="A14" location="TKKT!A1" display="Tài khoản kế toán" xr:uid="{1EA02A69-DFCC-43A2-B76E-4D2A39B3D378}"/>
    <hyperlink ref="A16" location="BCTC!A1" display="Chỉ tiêu báo cáo" xr:uid="{4A26E906-257F-4F7D-9DA2-ACA95558011A}"/>
    <hyperlink ref="A18" location="CTTM!A1" display="Chỉ tiêu thuyết minh" xr:uid="{AE2E7BAF-7482-4E45-8B9C-4801720F5579}"/>
    <hyperlink ref="A20" location="Map_mã!A1" display="Map chỉ tiêu BC-TM" xr:uid="{68A61553-19B5-4291-B6DA-3956C0990A1D}"/>
    <hyperlink ref="A22" location="Dòng_tiền!A1" display="Chỉ tiêu dòng tiền" xr:uid="{9293DF9B-3D98-46F6-9FBC-EBC00040CF20}"/>
    <hyperlink ref="A24" location="Vốn_vay!A1" display="Phân loại vốn vay" xr:uid="{D4BAEA84-F518-437F-A3C3-D8B000FA053E}"/>
    <hyperlink ref="A26" location="Khác!A1" display="Danh mục khác" xr:uid="{942C20C0-51B1-4DAD-B274-F6669FAC0DB1}"/>
    <hyperlink ref="A28" location="'✅'!A1" display="Tùy chọn" xr:uid="{A7D88F2E-6894-4429-99BB-07495BB1A4D3}"/>
    <hyperlink ref="A10" location="Công_ty!A1" display="Danh mục công ty" xr:uid="{5782DC52-F626-4CE4-A4B5-E1EC92C841D4}"/>
    <hyperlink ref="A8" location="Tập_đoàn!A1" display="Tập đoàn" xr:uid="{629213E8-C1CD-4568-9569-4793AD62A606}"/>
  </hyperlinks>
  <pageMargins left="0.70000000000000007" right="0.70000000000000007" top="0.75" bottom="0.75" header="0.30000000000000004" footer="0.30000000000000004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590CEB-CB35-4C11-B885-F711EF111150}">
          <x14:formula1>
            <xm:f>_xlfn.ANCHORARRAY(↓!$E$2)</xm:f>
          </x14:formula1>
          <xm:sqref>I6:I101</xm:sqref>
        </x14:dataValidation>
        <x14:dataValidation type="list" allowBlank="1" showInputMessage="1" xr:uid="{1831243D-6934-4663-9D5C-C69B07254D96}">
          <x14:formula1>
            <xm:f>_xlfn.ANCHORARRAY(↓!$D$2)</xm:f>
          </x14:formula1>
          <xm:sqref>H6:H101</xm:sqref>
        </x14:dataValidation>
        <x14:dataValidation type="list" allowBlank="1" showInputMessage="1" xr:uid="{E01C77FB-29C8-4443-9B14-55593D9ABFC4}">
          <x14:formula1>
            <xm:f>_xlfn.ANCHORARRAY(↓!$J$2)</xm:f>
          </x14:formula1>
          <xm:sqref>L6:L101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26B6-EF5F-43D8-A4BE-0BD5D4B27F4E}">
  <sheetPr>
    <tabColor rgb="FFFFF2CC"/>
  </sheetPr>
  <dimension ref="A1:I128"/>
  <sheetViews>
    <sheetView showGridLines="0" zoomScale="90" zoomScaleNormal="90" workbookViewId="0">
      <selection activeCell="A8" sqref="A8"/>
    </sheetView>
  </sheetViews>
  <sheetFormatPr defaultRowHeight="12.9" x14ac:dyDescent="0.35"/>
  <cols>
    <col min="1" max="1" width="27.4140625" style="4" customWidth="1"/>
    <col min="2" max="2" width="9.08203125" customWidth="1"/>
    <col min="3" max="3" width="10.58203125" customWidth="1"/>
    <col min="4" max="4" width="4.33203125" customWidth="1"/>
    <col min="5" max="5" width="10.58203125" customWidth="1"/>
    <col min="6" max="6" width="4.33203125" customWidth="1"/>
    <col min="7" max="7" width="7.58203125" customWidth="1"/>
    <col min="8" max="8" width="40.58203125" customWidth="1"/>
    <col min="9" max="9" width="40.4140625" customWidth="1"/>
    <col min="10" max="10" width="9.08203125" customWidth="1"/>
    <col min="11" max="21" width="8" customWidth="1"/>
    <col min="22" max="32" width="8.08203125" customWidth="1"/>
    <col min="33" max="33" width="9.08203125" customWidth="1"/>
  </cols>
  <sheetData>
    <row r="1" spans="1:9" x14ac:dyDescent="0.35">
      <c r="A1" s="27" t="str">
        <f>'✅'!A1</f>
        <v>DNP Holding</v>
      </c>
    </row>
    <row r="2" spans="1:9" x14ac:dyDescent="0.35">
      <c r="A2" s="27"/>
    </row>
    <row r="3" spans="1:9" x14ac:dyDescent="0.35">
      <c r="A3" s="27"/>
      <c r="B3" s="1"/>
      <c r="H3" t="s">
        <v>1582</v>
      </c>
    </row>
    <row r="4" spans="1:9" x14ac:dyDescent="0.35">
      <c r="A4" s="27"/>
      <c r="C4" t="s">
        <v>732</v>
      </c>
      <c r="E4" t="s">
        <v>732</v>
      </c>
    </row>
    <row r="5" spans="1:9" x14ac:dyDescent="0.35">
      <c r="A5" s="3" t="str">
        <f>Công_ty!A5</f>
        <v>BCTC hợp nhất</v>
      </c>
      <c r="C5" s="12" t="s">
        <v>1583</v>
      </c>
      <c r="D5" t="s">
        <v>1584</v>
      </c>
      <c r="E5" s="12" t="s">
        <v>1376</v>
      </c>
      <c r="F5" t="s">
        <v>1585</v>
      </c>
      <c r="G5" t="s">
        <v>1456</v>
      </c>
      <c r="H5" t="s">
        <v>1586</v>
      </c>
      <c r="I5" s="12" t="s">
        <v>1377</v>
      </c>
    </row>
    <row r="6" spans="1:9" x14ac:dyDescent="0.35">
      <c r="C6" s="5" t="s">
        <v>1313</v>
      </c>
      <c r="D6">
        <f>IF(Map_mã!$C6&lt;&gt;"",COUNTIFS(Map_mã!$C$6:$C$128,Map_mã!$C6),0)</f>
        <v>2</v>
      </c>
      <c r="E6" s="5" t="s">
        <v>18</v>
      </c>
      <c r="F6">
        <f>IF(Map_mã!$E6&lt;&gt;"",COUNTIFS(Map_mã!$E$6:$E$128,Map_mã!$E6),0)</f>
        <v>1</v>
      </c>
      <c r="G6">
        <f>IF(_xlfn.XLOOKUP(Map_mã!$E6,CTTM!$F$6:$F$101,CTTM!$K$6:$K$101,0),1,0)</f>
        <v>0</v>
      </c>
      <c r="H6" t="str">
        <f>_xlfn.XLOOKUP(Map_mã!$C6,BCTC!$C$6:$C$112,BCTC!$D$6:$D$112,"-")</f>
        <v>Doanh thu bán hàng &amp; cung cấp dịch vụ</v>
      </c>
      <c r="I6" t="str">
        <f>_xlfn.XLOOKUP(Map_mã!$E6,CTTM!$F$6:$F$101,CTTM!$G$6:$G$101,"-")</f>
        <v>Doanh thu bán hàng</v>
      </c>
    </row>
    <row r="7" spans="1:9" x14ac:dyDescent="0.35">
      <c r="C7" s="5" t="s">
        <v>1313</v>
      </c>
      <c r="D7">
        <f>IF(Map_mã!$C7&lt;&gt;"",COUNTIFS(Map_mã!$C$6:$C$128,Map_mã!$C7),0)</f>
        <v>2</v>
      </c>
      <c r="E7" s="5" t="s">
        <v>1568</v>
      </c>
      <c r="F7">
        <f>IF(Map_mã!$E7&lt;&gt;"",COUNTIFS(Map_mã!$E$6:$E$128,Map_mã!$E7),0)</f>
        <v>1</v>
      </c>
      <c r="G7">
        <f>IF(_xlfn.XLOOKUP(Map_mã!$E7,CTTM!$F$6:$F$101,CTTM!$K$6:$K$101,0),1,0)</f>
        <v>1</v>
      </c>
      <c r="H7" t="str">
        <f>_xlfn.XLOOKUP(Map_mã!$C7,BCTC!$C$6:$C$112,BCTC!$D$6:$D$112,"-")</f>
        <v>Doanh thu bán hàng &amp; cung cấp dịch vụ</v>
      </c>
      <c r="I7" t="str">
        <f>_xlfn.XLOOKUP(Map_mã!$E7,CTTM!$F$6:$F$101,CTTM!$G$6:$G$101,"-")</f>
        <v>Doanh thu bán hàng (BC riêng)</v>
      </c>
    </row>
    <row r="8" spans="1:9" x14ac:dyDescent="0.35">
      <c r="A8" s="7" t="s">
        <v>16</v>
      </c>
      <c r="C8" s="5" t="s">
        <v>1321</v>
      </c>
      <c r="D8">
        <f>IF(Map_mã!$C8&lt;&gt;"",COUNTIFS(Map_mã!$C$6:$C$128,Map_mã!$C8),0)</f>
        <v>1</v>
      </c>
      <c r="E8" s="5" t="s">
        <v>541</v>
      </c>
      <c r="F8">
        <f>IF(Map_mã!$E8&lt;&gt;"",COUNTIFS(Map_mã!$E$6:$E$128,Map_mã!$E8),0)</f>
        <v>1</v>
      </c>
      <c r="G8">
        <f>IF(_xlfn.XLOOKUP(Map_mã!$E8,CTTM!$F$6:$F$101,CTTM!$K$6:$K$101,0),1,0)</f>
        <v>0</v>
      </c>
      <c r="H8" t="str">
        <f>_xlfn.XLOOKUP(Map_mã!$C8,BCTC!$C$6:$C$112,BCTC!$D$6:$D$112,"-")</f>
        <v>Các khoản giảm trừ</v>
      </c>
      <c r="I8" t="str">
        <f>_xlfn.XLOOKUP(Map_mã!$E8,CTTM!$F$6:$F$101,CTTM!$G$6:$G$101,"-")</f>
        <v>Giảm trừ doanh thu</v>
      </c>
    </row>
    <row r="9" spans="1:9" x14ac:dyDescent="0.35">
      <c r="C9" s="5" t="s">
        <v>1334</v>
      </c>
      <c r="D9">
        <f>IF(Map_mã!$C9&lt;&gt;"",COUNTIFS(Map_mã!$C$6:$C$128,Map_mã!$C9),0)</f>
        <v>3</v>
      </c>
      <c r="E9" s="5" t="s">
        <v>21</v>
      </c>
      <c r="F9">
        <f>IF(Map_mã!$E9&lt;&gt;"",COUNTIFS(Map_mã!$E$6:$E$128,Map_mã!$E9),0)</f>
        <v>1</v>
      </c>
      <c r="G9">
        <f>IF(_xlfn.XLOOKUP(Map_mã!$E9,CTTM!$F$6:$F$101,CTTM!$K$6:$K$101,0),1,0)</f>
        <v>0</v>
      </c>
      <c r="H9" t="str">
        <f>_xlfn.XLOOKUP(Map_mã!$C9,BCTC!$C$6:$C$112,BCTC!$D$6:$D$112,"-")</f>
        <v>Giá vốn hàng bán</v>
      </c>
      <c r="I9" t="str">
        <f>_xlfn.XLOOKUP(Map_mã!$E9,CTTM!$F$6:$F$101,CTTM!$G$6:$G$101,"-")</f>
        <v>Giá vốn hàng bán</v>
      </c>
    </row>
    <row r="10" spans="1:9" x14ac:dyDescent="0.35">
      <c r="A10" s="7" t="s">
        <v>19</v>
      </c>
      <c r="C10" s="5" t="s">
        <v>1334</v>
      </c>
      <c r="D10">
        <f>IF(Map_mã!$C10&lt;&gt;"",COUNTIFS(Map_mã!$C$6:$C$128,Map_mã!$C10),0)</f>
        <v>3</v>
      </c>
      <c r="E10" s="5" t="s">
        <v>1571</v>
      </c>
      <c r="F10">
        <f>IF(Map_mã!$E10&lt;&gt;"",COUNTIFS(Map_mã!$E$6:$E$128,Map_mã!$E10),0)</f>
        <v>1</v>
      </c>
      <c r="G10">
        <f>IF(_xlfn.XLOOKUP(Map_mã!$E10,CTTM!$F$6:$F$101,CTTM!$K$6:$K$101,0),1,0)</f>
        <v>1</v>
      </c>
      <c r="H10" t="str">
        <f>_xlfn.XLOOKUP(Map_mã!$C10,BCTC!$C$6:$C$112,BCTC!$D$6:$D$112,"-")</f>
        <v>Giá vốn hàng bán</v>
      </c>
      <c r="I10" t="str">
        <f>_xlfn.XLOOKUP(Map_mã!$E10,CTTM!$F$6:$F$101,CTTM!$G$6:$G$101,"-")</f>
        <v>Giá vốn hàng bán (BC riêng)</v>
      </c>
    </row>
    <row r="11" spans="1:9" x14ac:dyDescent="0.35">
      <c r="C11" s="5" t="s">
        <v>1334</v>
      </c>
      <c r="D11">
        <f>IF(Map_mã!$C11&lt;&gt;"",COUNTIFS(Map_mã!$C$6:$C$128,Map_mã!$C11),0)</f>
        <v>3</v>
      </c>
      <c r="E11" s="5" t="s">
        <v>276</v>
      </c>
      <c r="F11">
        <f>IF(Map_mã!$E11&lt;&gt;"",COUNTIFS(Map_mã!$E$6:$E$128,Map_mã!$E11),0)</f>
        <v>3</v>
      </c>
      <c r="G11">
        <f>IF(_xlfn.XLOOKUP(Map_mã!$E11,CTTM!$F$6:$F$101,CTTM!$K$6:$K$101,0),1,0)</f>
        <v>0</v>
      </c>
      <c r="H11" t="str">
        <f>_xlfn.XLOOKUP(Map_mã!$C11,BCTC!$C$6:$C$112,BCTC!$D$6:$D$112,"-")</f>
        <v>Giá vốn hàng bán</v>
      </c>
      <c r="I11" t="str">
        <f>_xlfn.XLOOKUP(Map_mã!$E11,CTTM!$F$6:$F$101,CTTM!$G$6:$G$101,"-")</f>
        <v>Chi phí SXKD theo yếu tố</v>
      </c>
    </row>
    <row r="12" spans="1:9" x14ac:dyDescent="0.35">
      <c r="A12" s="7" t="s">
        <v>22</v>
      </c>
      <c r="C12" s="5" t="s">
        <v>1318</v>
      </c>
      <c r="D12">
        <f>IF(Map_mã!$C12&lt;&gt;"",COUNTIFS(Map_mã!$C$6:$C$128,Map_mã!$C12),0)</f>
        <v>1</v>
      </c>
      <c r="E12" s="5" t="s">
        <v>186</v>
      </c>
      <c r="F12">
        <f>IF(Map_mã!$E12&lt;&gt;"",COUNTIFS(Map_mã!$E$6:$E$128,Map_mã!$E12),0)</f>
        <v>1</v>
      </c>
      <c r="G12">
        <f>IF(_xlfn.XLOOKUP(Map_mã!$E12,CTTM!$F$6:$F$101,CTTM!$K$6:$K$101,0),1,0)</f>
        <v>0</v>
      </c>
      <c r="H12" t="str">
        <f>_xlfn.XLOOKUP(Map_mã!$C12,BCTC!$C$6:$C$112,BCTC!$D$6:$D$112,"-")</f>
        <v>Doanh thu hoạt động tài chính</v>
      </c>
      <c r="I12" t="str">
        <f>_xlfn.XLOOKUP(Map_mã!$E12,CTTM!$F$6:$F$101,CTTM!$G$6:$G$101,"-")</f>
        <v>Doanh thu tài chính</v>
      </c>
    </row>
    <row r="13" spans="1:9" x14ac:dyDescent="0.35">
      <c r="C13" s="5" t="s">
        <v>1337</v>
      </c>
      <c r="D13">
        <f>IF(Map_mã!$C13&lt;&gt;"",COUNTIFS(Map_mã!$C$6:$C$128,Map_mã!$C13),0)</f>
        <v>1</v>
      </c>
      <c r="E13" s="5" t="s">
        <v>226</v>
      </c>
      <c r="F13">
        <f>IF(Map_mã!$E13&lt;&gt;"",COUNTIFS(Map_mã!$E$6:$E$128,Map_mã!$E13),0)</f>
        <v>1</v>
      </c>
      <c r="G13">
        <f>IF(_xlfn.XLOOKUP(Map_mã!$E13,CTTM!$F$6:$F$101,CTTM!$K$6:$K$101,0),1,0)</f>
        <v>0</v>
      </c>
      <c r="H13" s="16" t="str">
        <f>_xlfn.XLOOKUP(Map_mã!$C13,BCTC!$C$6:$C$112,BCTC!$D$6:$D$112,"-")</f>
        <v>Chi phí tài chính</v>
      </c>
      <c r="I13" t="str">
        <f>_xlfn.XLOOKUP(Map_mã!$E13,CTTM!$F$6:$F$101,CTTM!$G$6:$G$101,"-")</f>
        <v>Chi phí tài chính</v>
      </c>
    </row>
    <row r="14" spans="1:9" x14ac:dyDescent="0.35">
      <c r="A14" s="7" t="s">
        <v>25</v>
      </c>
      <c r="C14" s="5" t="s">
        <v>1340</v>
      </c>
      <c r="D14">
        <f>IF(Map_mã!$C14&lt;&gt;"",COUNTIFS(Map_mã!$C$6:$C$128,Map_mã!$C14),0)</f>
        <v>1</v>
      </c>
      <c r="E14" s="5"/>
      <c r="F14">
        <f>IF(Map_mã!$E14&lt;&gt;"",COUNTIFS(Map_mã!$E$6:$E$128,Map_mã!$E14),0)</f>
        <v>0</v>
      </c>
      <c r="G14">
        <f>IF(_xlfn.XLOOKUP(Map_mã!$E14,CTTM!$F$6:$F$101,CTTM!$K$6:$K$101,0),1,0)</f>
        <v>0</v>
      </c>
      <c r="H14" t="str">
        <f>_xlfn.XLOOKUP(Map_mã!$C14,BCTC!$C$6:$C$112,BCTC!$D$6:$D$112,"-")</f>
        <v>- Trong đó: chi phí lãi vay</v>
      </c>
      <c r="I14" t="str">
        <f>_xlfn.XLOOKUP(Map_mã!$E14,CTTM!$F$6:$F$101,CTTM!$G$6:$G$101,"-")</f>
        <v>-</v>
      </c>
    </row>
    <row r="15" spans="1:9" x14ac:dyDescent="0.35">
      <c r="C15" s="5" t="s">
        <v>1343</v>
      </c>
      <c r="D15">
        <f>IF(Map_mã!$C15&lt;&gt;"",COUNTIFS(Map_mã!$C$6:$C$128,Map_mã!$C15),0)</f>
        <v>2</v>
      </c>
      <c r="E15" s="5" t="s">
        <v>246</v>
      </c>
      <c r="F15">
        <f>IF(Map_mã!$E15&lt;&gt;"",COUNTIFS(Map_mã!$E$6:$E$128,Map_mã!$E15),0)</f>
        <v>1</v>
      </c>
      <c r="G15">
        <f>IF(_xlfn.XLOOKUP(Map_mã!$E15,CTTM!$F$6:$F$101,CTTM!$K$6:$K$101,0),1,0)</f>
        <v>0</v>
      </c>
      <c r="H15" t="str">
        <f>_xlfn.XLOOKUP(Map_mã!$C15,BCTC!$C$6:$C$112,BCTC!$D$6:$D$112,"-")</f>
        <v>Chi phí bán hàng</v>
      </c>
      <c r="I15" t="str">
        <f>_xlfn.XLOOKUP(Map_mã!$E15,CTTM!$F$6:$F$101,CTTM!$G$6:$G$101,"-")</f>
        <v>Chi phí bán hàng</v>
      </c>
    </row>
    <row r="16" spans="1:9" x14ac:dyDescent="0.35">
      <c r="A16" s="7" t="s">
        <v>28</v>
      </c>
      <c r="C16" s="5" t="s">
        <v>1343</v>
      </c>
      <c r="D16">
        <f>IF(Map_mã!$C16&lt;&gt;"",COUNTIFS(Map_mã!$C$6:$C$128,Map_mã!$C16),0)</f>
        <v>2</v>
      </c>
      <c r="E16" s="5" t="s">
        <v>276</v>
      </c>
      <c r="F16">
        <f>IF(Map_mã!$E16&lt;&gt;"",COUNTIFS(Map_mã!$E$6:$E$128,Map_mã!$E16),0)</f>
        <v>3</v>
      </c>
      <c r="G16">
        <f>IF(_xlfn.XLOOKUP(Map_mã!$E16,CTTM!$F$6:$F$101,CTTM!$K$6:$K$101,0),1,0)</f>
        <v>0</v>
      </c>
      <c r="H16" t="str">
        <f>_xlfn.XLOOKUP(Map_mã!$C16,BCTC!$C$6:$C$112,BCTC!$D$6:$D$112,"-")</f>
        <v>Chi phí bán hàng</v>
      </c>
      <c r="I16" t="str">
        <f>_xlfn.XLOOKUP(Map_mã!$E16,CTTM!$F$6:$F$101,CTTM!$G$6:$G$101,"-")</f>
        <v>Chi phí SXKD theo yếu tố</v>
      </c>
    </row>
    <row r="17" spans="1:9" x14ac:dyDescent="0.35">
      <c r="C17" s="5" t="s">
        <v>1346</v>
      </c>
      <c r="D17">
        <f>IF(Map_mã!$C17&lt;&gt;"",COUNTIFS(Map_mã!$C$6:$C$128,Map_mã!$C17),0)</f>
        <v>2</v>
      </c>
      <c r="E17" s="5" t="s">
        <v>221</v>
      </c>
      <c r="F17">
        <f>IF(Map_mã!$E17&lt;&gt;"",COUNTIFS(Map_mã!$E$6:$E$128,Map_mã!$E17),0)</f>
        <v>1</v>
      </c>
      <c r="G17">
        <f>IF(_xlfn.XLOOKUP(Map_mã!$E17,CTTM!$F$6:$F$101,CTTM!$K$6:$K$101,0),1,0)</f>
        <v>0</v>
      </c>
      <c r="H17" t="str">
        <f>_xlfn.XLOOKUP(Map_mã!$C17,BCTC!$C$6:$C$112,BCTC!$D$6:$D$112,"-")</f>
        <v>Chi phí quản lý doanh nghiệp</v>
      </c>
      <c r="I17" t="str">
        <f>_xlfn.XLOOKUP(Map_mã!$E17,CTTM!$F$6:$F$101,CTTM!$G$6:$G$101,"-")</f>
        <v>Chi phí QLDN</v>
      </c>
    </row>
    <row r="18" spans="1:9" x14ac:dyDescent="0.35">
      <c r="A18" s="7" t="s">
        <v>31</v>
      </c>
      <c r="C18" s="5" t="s">
        <v>1346</v>
      </c>
      <c r="D18">
        <f>IF(Map_mã!$C18&lt;&gt;"",COUNTIFS(Map_mã!$C$6:$C$128,Map_mã!$C18),0)</f>
        <v>2</v>
      </c>
      <c r="E18" s="5" t="s">
        <v>276</v>
      </c>
      <c r="F18">
        <f>IF(Map_mã!$E18&lt;&gt;"",COUNTIFS(Map_mã!$E$6:$E$128,Map_mã!$E18),0)</f>
        <v>3</v>
      </c>
      <c r="G18">
        <f>IF(_xlfn.XLOOKUP(Map_mã!$E18,CTTM!$F$6:$F$101,CTTM!$K$6:$K$101,0),1,0)</f>
        <v>0</v>
      </c>
      <c r="H18" t="str">
        <f>_xlfn.XLOOKUP(Map_mã!$C18,BCTC!$C$6:$C$112,BCTC!$D$6:$D$112,"-")</f>
        <v>Chi phí quản lý doanh nghiệp</v>
      </c>
      <c r="I18" t="str">
        <f>_xlfn.XLOOKUP(Map_mã!$E18,CTTM!$F$6:$F$101,CTTM!$G$6:$G$101,"-")</f>
        <v>Chi phí SXKD theo yếu tố</v>
      </c>
    </row>
    <row r="19" spans="1:9" x14ac:dyDescent="0.35">
      <c r="C19" s="5" t="s">
        <v>1349</v>
      </c>
      <c r="D19">
        <f>IF(Map_mã!$C19&lt;&gt;"",COUNTIFS(Map_mã!$C$6:$C$128,Map_mã!$C19),0)</f>
        <v>1</v>
      </c>
      <c r="E19" s="5" t="s">
        <v>161</v>
      </c>
      <c r="F19">
        <f>IF(Map_mã!$E19&lt;&gt;"",COUNTIFS(Map_mã!$E$6:$E$128,Map_mã!$E19),0)</f>
        <v>1</v>
      </c>
      <c r="G19">
        <f>IF(_xlfn.XLOOKUP(Map_mã!$E19,CTTM!$F$6:$F$101,CTTM!$K$6:$K$101,0),1,0)</f>
        <v>0</v>
      </c>
      <c r="H19" t="str">
        <f>_xlfn.XLOOKUP(Map_mã!$C19,BCTC!$C$6:$C$112,BCTC!$D$6:$D$112,"-")</f>
        <v>Thu nhập khác</v>
      </c>
      <c r="I19" t="str">
        <f>_xlfn.XLOOKUP(Map_mã!$E19,CTTM!$F$6:$F$101,CTTM!$G$6:$G$101,"-")</f>
        <v>Thu nhập khác</v>
      </c>
    </row>
    <row r="20" spans="1:9" x14ac:dyDescent="0.35">
      <c r="A20" s="6" t="s">
        <v>34</v>
      </c>
      <c r="C20" s="5" t="s">
        <v>1352</v>
      </c>
      <c r="D20">
        <f>IF(Map_mã!$C20&lt;&gt;"",COUNTIFS(Map_mã!$C$6:$C$128,Map_mã!$C20),0)</f>
        <v>1</v>
      </c>
      <c r="E20" s="5" t="s">
        <v>363</v>
      </c>
      <c r="F20">
        <f>IF(Map_mã!$E20&lt;&gt;"",COUNTIFS(Map_mã!$E$6:$E$128,Map_mã!$E20),0)</f>
        <v>1</v>
      </c>
      <c r="G20">
        <f>IF(_xlfn.XLOOKUP(Map_mã!$E20,CTTM!$F$6:$F$101,CTTM!$K$6:$K$101,0),1,0)</f>
        <v>0</v>
      </c>
      <c r="H20" t="str">
        <f>_xlfn.XLOOKUP(Map_mã!$C20,BCTC!$C$6:$C$112,BCTC!$D$6:$D$112,"-")</f>
        <v>Chi phí khác</v>
      </c>
      <c r="I20" t="str">
        <f>_xlfn.XLOOKUP(Map_mã!$E20,CTTM!$F$6:$F$101,CTTM!$G$6:$G$101,"-")</f>
        <v>Chi phí khác</v>
      </c>
    </row>
    <row r="21" spans="1:9" x14ac:dyDescent="0.35">
      <c r="C21" s="5" t="s">
        <v>1355</v>
      </c>
      <c r="D21">
        <f>IF(Map_mã!$C21&lt;&gt;"",COUNTIFS(Map_mã!$C$6:$C$128,Map_mã!$C21),0)</f>
        <v>1</v>
      </c>
      <c r="E21" s="5" t="s">
        <v>348</v>
      </c>
      <c r="F21">
        <f>IF(Map_mã!$E21&lt;&gt;"",COUNTIFS(Map_mã!$E$6:$E$128,Map_mã!$E21),0)</f>
        <v>1</v>
      </c>
      <c r="G21">
        <f>IF(_xlfn.XLOOKUP(Map_mã!$E21,CTTM!$F$6:$F$101,CTTM!$K$6:$K$101,0),1,0)</f>
        <v>0</v>
      </c>
      <c r="H21" t="str">
        <f>_xlfn.XLOOKUP(Map_mã!$C21,BCTC!$C$6:$C$112,BCTC!$D$6:$D$112,"-")</f>
        <v>Chi phí thuế TNDN hiện hành</v>
      </c>
      <c r="I21" t="str">
        <f>_xlfn.XLOOKUP(Map_mã!$E21,CTTM!$F$6:$F$101,CTTM!$G$6:$G$101,"-")</f>
        <v>Chi phí thuế TNDN hiện hành</v>
      </c>
    </row>
    <row r="22" spans="1:9" x14ac:dyDescent="0.35">
      <c r="A22" s="7" t="s">
        <v>35</v>
      </c>
      <c r="C22" s="5" t="s">
        <v>1358</v>
      </c>
      <c r="D22">
        <f>IF(Map_mã!$C22&lt;&gt;"",COUNTIFS(Map_mã!$C$6:$C$128,Map_mã!$C22),0)</f>
        <v>1</v>
      </c>
      <c r="E22" s="5" t="s">
        <v>266</v>
      </c>
      <c r="F22">
        <f>IF(Map_mã!$E22&lt;&gt;"",COUNTIFS(Map_mã!$E$6:$E$128,Map_mã!$E22),0)</f>
        <v>1</v>
      </c>
      <c r="G22">
        <f>IF(_xlfn.XLOOKUP(Map_mã!$E22,CTTM!$F$6:$F$101,CTTM!$K$6:$K$101,0),1,0)</f>
        <v>0</v>
      </c>
      <c r="H22" t="str">
        <f>_xlfn.XLOOKUP(Map_mã!$C22,BCTC!$C$6:$C$112,BCTC!$D$6:$D$112,"-")</f>
        <v>Chi phí thuế TNDN hoãn lại</v>
      </c>
      <c r="I22" t="str">
        <f>_xlfn.XLOOKUP(Map_mã!$E22,CTTM!$F$6:$F$101,CTTM!$G$6:$G$101,"-")</f>
        <v>Chi phí thuế TNDN hoãn lại</v>
      </c>
    </row>
    <row r="23" spans="1:9" x14ac:dyDescent="0.35">
      <c r="C23" s="5" t="s">
        <v>1386</v>
      </c>
      <c r="D23">
        <f>IF(Map_mã!$C23&lt;&gt;"",COUNTIFS(Map_mã!$C$6:$C$128,Map_mã!$C23),0)</f>
        <v>1</v>
      </c>
      <c r="E23" s="5"/>
      <c r="F23">
        <f>IF(Map_mã!$E23&lt;&gt;"",COUNTIFS(Map_mã!$E$6:$E$128,Map_mã!$E23),0)</f>
        <v>0</v>
      </c>
      <c r="G23">
        <f>IF(_xlfn.XLOOKUP(Map_mã!$E23,CTTM!$F$6:$F$101,CTTM!$K$6:$K$101,0),1,0)</f>
        <v>0</v>
      </c>
      <c r="H23" t="str">
        <f>_xlfn.XLOOKUP(Map_mã!$C23,BCTC!$C$6:$C$112,BCTC!$D$6:$D$112,"-")</f>
        <v>Lợi nhuận sau thuế của công ty mẹ</v>
      </c>
      <c r="I23" t="str">
        <f>_xlfn.XLOOKUP(Map_mã!$E23,CTTM!$F$6:$F$101,CTTM!$G$6:$G$101,"-")</f>
        <v>-</v>
      </c>
    </row>
    <row r="24" spans="1:9" x14ac:dyDescent="0.35">
      <c r="A24" s="7" t="s">
        <v>36</v>
      </c>
      <c r="C24" s="5" t="s">
        <v>1364</v>
      </c>
      <c r="D24">
        <f>IF(Map_mã!$C24&lt;&gt;"",COUNTIFS(Map_mã!$C$6:$C$128,Map_mã!$C24),0)</f>
        <v>1</v>
      </c>
      <c r="E24" s="5"/>
      <c r="F24">
        <f>IF(Map_mã!$E24&lt;&gt;"",COUNTIFS(Map_mã!$E$6:$E$128,Map_mã!$E24),0)</f>
        <v>0</v>
      </c>
      <c r="G24">
        <f>IF(_xlfn.XLOOKUP(Map_mã!$E24,CTTM!$F$6:$F$101,CTTM!$K$6:$K$101,0),1,0)</f>
        <v>0</v>
      </c>
      <c r="H24" t="str">
        <f>_xlfn.XLOOKUP(Map_mã!$C24,BCTC!$C$6:$C$112,BCTC!$D$6:$D$112,"-")</f>
        <v>Lợi nhuận sau thuế của CĐ không ks</v>
      </c>
      <c r="I24" t="str">
        <f>_xlfn.XLOOKUP(Map_mã!$E24,CTTM!$F$6:$F$101,CTTM!$G$6:$G$101,"-")</f>
        <v>-</v>
      </c>
    </row>
    <row r="25" spans="1:9" x14ac:dyDescent="0.35">
      <c r="C25" s="5" t="s">
        <v>983</v>
      </c>
      <c r="D25">
        <f>IF(Map_mã!$C25&lt;&gt;"",COUNTIFS(Map_mã!$C$6:$C$128,Map_mã!$C25),0)</f>
        <v>1</v>
      </c>
      <c r="E25" s="5" t="s">
        <v>1463</v>
      </c>
      <c r="F25">
        <f>IF(Map_mã!$E25&lt;&gt;"",COUNTIFS(Map_mã!$E$6:$E$128,Map_mã!$E25),0)</f>
        <v>2</v>
      </c>
      <c r="G25">
        <f>IF(_xlfn.XLOOKUP(Map_mã!$E25,CTTM!$F$6:$F$101,CTTM!$K$6:$K$101,0),1,0)</f>
        <v>0</v>
      </c>
      <c r="H25" t="str">
        <f>_xlfn.XLOOKUP(Map_mã!$C25,BCTC!$C$6:$C$112,BCTC!$D$6:$D$112,"-")</f>
        <v>Tiền</v>
      </c>
      <c r="I25" t="str">
        <f>_xlfn.XLOOKUP(Map_mã!$E25,CTTM!$F$6:$F$101,CTTM!$G$6:$G$101,"-")</f>
        <v>Tiền và tương đương tiền</v>
      </c>
    </row>
    <row r="26" spans="1:9" x14ac:dyDescent="0.35">
      <c r="A26" s="7" t="s">
        <v>37</v>
      </c>
      <c r="C26" s="5" t="s">
        <v>986</v>
      </c>
      <c r="D26">
        <f>IF(Map_mã!$C26&lt;&gt;"",COUNTIFS(Map_mã!$C$6:$C$128,Map_mã!$C26),0)</f>
        <v>1</v>
      </c>
      <c r="E26" s="5" t="s">
        <v>1463</v>
      </c>
      <c r="F26">
        <f>IF(Map_mã!$E26&lt;&gt;"",COUNTIFS(Map_mã!$E$6:$E$128,Map_mã!$E26),0)</f>
        <v>2</v>
      </c>
      <c r="G26">
        <f>IF(_xlfn.XLOOKUP(Map_mã!$E26,CTTM!$F$6:$F$101,CTTM!$K$6:$K$101,0),1,0)</f>
        <v>0</v>
      </c>
      <c r="H26" t="str">
        <f>_xlfn.XLOOKUP(Map_mã!$C26,BCTC!$C$6:$C$112,BCTC!$D$6:$D$112,"-")</f>
        <v>Các khoản tương đương tiền</v>
      </c>
      <c r="I26" t="str">
        <f>_xlfn.XLOOKUP(Map_mã!$E26,CTTM!$F$6:$F$101,CTTM!$G$6:$G$101,"-")</f>
        <v>Tiền và tương đương tiền</v>
      </c>
    </row>
    <row r="27" spans="1:9" x14ac:dyDescent="0.35">
      <c r="C27" s="5" t="s">
        <v>990</v>
      </c>
      <c r="D27">
        <f>IF(Map_mã!$C27&lt;&gt;"",COUNTIFS(Map_mã!$C$6:$C$128,Map_mã!$C27),0)</f>
        <v>1</v>
      </c>
      <c r="E27" s="5" t="s">
        <v>1346</v>
      </c>
      <c r="F27">
        <f>IF(Map_mã!$E27&lt;&gt;"",COUNTIFS(Map_mã!$E$6:$E$128,Map_mã!$E27),0)</f>
        <v>1</v>
      </c>
      <c r="G27">
        <f>IF(_xlfn.XLOOKUP(Map_mã!$E27,CTTM!$F$6:$F$101,CTTM!$K$6:$K$101,0),1,0)</f>
        <v>0</v>
      </c>
      <c r="H27" t="str">
        <f>_xlfn.XLOOKUP(Map_mã!$C27,BCTC!$C$6:$C$112,BCTC!$D$6:$D$112,"-")</f>
        <v>Chứng khoán kinh doanh</v>
      </c>
      <c r="I27" t="str">
        <f>_xlfn.XLOOKUP(Map_mã!$E27,CTTM!$F$6:$F$101,CTTM!$G$6:$G$101,"-")</f>
        <v>Chứng khoán kinh doanh</v>
      </c>
    </row>
    <row r="28" spans="1:9" x14ac:dyDescent="0.35">
      <c r="A28" s="7" t="s">
        <v>38</v>
      </c>
      <c r="C28" s="5" t="s">
        <v>1124</v>
      </c>
      <c r="D28">
        <f>IF(Map_mã!$C28&lt;&gt;"",COUNTIFS(Map_mã!$C$6:$C$128,Map_mã!$C28),0)</f>
        <v>1</v>
      </c>
      <c r="E28" s="5" t="s">
        <v>1477</v>
      </c>
      <c r="F28">
        <f>IF(Map_mã!$E28&lt;&gt;"",COUNTIFS(Map_mã!$E$6:$E$128,Map_mã!$E28),0)</f>
        <v>1</v>
      </c>
      <c r="G28">
        <f>IF(_xlfn.XLOOKUP(Map_mã!$E28,CTTM!$F$6:$F$101,CTTM!$K$6:$K$101,0),1,0)</f>
        <v>0</v>
      </c>
      <c r="H28" t="str">
        <f>_xlfn.XLOOKUP(Map_mã!$C28,BCTC!$C$6:$C$112,BCTC!$D$6:$D$112,"-")</f>
        <v>Dự phòng giảm giá chứng khoán kinh doanh (*)</v>
      </c>
      <c r="I28" t="str">
        <f>_xlfn.XLOOKUP(Map_mã!$E28,CTTM!$F$6:$F$101,CTTM!$G$6:$G$101,"-")</f>
        <v>Dự phòng giảm giá chứng khoán kinh doanh (*)</v>
      </c>
    </row>
    <row r="29" spans="1:9" x14ac:dyDescent="0.35">
      <c r="C29" s="5" t="s">
        <v>994</v>
      </c>
      <c r="D29">
        <f>IF(Map_mã!$C29&lt;&gt;"",COUNTIFS(Map_mã!$C$6:$C$128,Map_mã!$C29),0)</f>
        <v>1</v>
      </c>
      <c r="E29" s="5" t="s">
        <v>1318</v>
      </c>
      <c r="F29">
        <f>IF(Map_mã!$E29&lt;&gt;"",COUNTIFS(Map_mã!$E$6:$E$128,Map_mã!$E29),0)</f>
        <v>1</v>
      </c>
      <c r="G29">
        <f>IF(_xlfn.XLOOKUP(Map_mã!$E29,CTTM!$F$6:$F$101,CTTM!$K$6:$K$101,0),1,0)</f>
        <v>0</v>
      </c>
      <c r="H29" t="str">
        <f>_xlfn.XLOOKUP(Map_mã!$C29,BCTC!$C$6:$C$112,BCTC!$D$6:$D$112,"-")</f>
        <v>Đầu tư nắm giữ đến ngày đáo hạn ngắn hạn</v>
      </c>
      <c r="I29" t="str">
        <f>_xlfn.XLOOKUP(Map_mã!$E29,CTTM!$F$6:$F$101,CTTM!$G$6:$G$101,"-")</f>
        <v>Đầu tư nắm giữ đến ngày đáo hạn ngắn hạn</v>
      </c>
    </row>
    <row r="30" spans="1:9" x14ac:dyDescent="0.35">
      <c r="C30" s="5" t="s">
        <v>1020</v>
      </c>
      <c r="D30">
        <f>IF(Map_mã!$C30&lt;&gt;"",COUNTIFS(Map_mã!$C$6:$C$128,Map_mã!$C30),0)</f>
        <v>2</v>
      </c>
      <c r="E30" s="5" t="s">
        <v>1349</v>
      </c>
      <c r="F30">
        <f>IF(Map_mã!$E30&lt;&gt;"",COUNTIFS(Map_mã!$E$6:$E$128,Map_mã!$E30),0)</f>
        <v>1</v>
      </c>
      <c r="G30">
        <f>IF(_xlfn.XLOOKUP(Map_mã!$E30,CTTM!$F$6:$F$101,CTTM!$K$6:$K$101,0),1,0)</f>
        <v>0</v>
      </c>
      <c r="H30" t="str">
        <f>_xlfn.XLOOKUP(Map_mã!$C30,BCTC!$C$6:$C$112,BCTC!$D$6:$D$112,"-")</f>
        <v>Phải thu ngắn hạn của khách hàng</v>
      </c>
      <c r="I30" t="str">
        <f>_xlfn.XLOOKUP(Map_mã!$E30,CTTM!$F$6:$F$101,CTTM!$G$6:$G$101,"-")</f>
        <v>Phải thu của khách hàng ngắn hạn</v>
      </c>
    </row>
    <row r="31" spans="1:9" x14ac:dyDescent="0.35">
      <c r="C31" s="5" t="s">
        <v>1020</v>
      </c>
      <c r="D31">
        <f>IF(Map_mã!$C31&lt;&gt;"",COUNTIFS(Map_mã!$C$6:$C$128,Map_mã!$C31),0)</f>
        <v>2</v>
      </c>
      <c r="E31" s="5" t="s">
        <v>1482</v>
      </c>
      <c r="F31">
        <f>IF(Map_mã!$E31&lt;&gt;"",COUNTIFS(Map_mã!$E$6:$E$128,Map_mã!$E31),0)</f>
        <v>1</v>
      </c>
      <c r="G31">
        <f>IF(_xlfn.XLOOKUP(Map_mã!$E31,CTTM!$F$6:$F$101,CTTM!$K$6:$K$101,0),1,0)</f>
        <v>1</v>
      </c>
      <c r="H31" t="str">
        <f>_xlfn.XLOOKUP(Map_mã!$C31,BCTC!$C$6:$C$112,BCTC!$D$6:$D$112,"-")</f>
        <v>Phải thu ngắn hạn của khách hàng</v>
      </c>
      <c r="I31" t="str">
        <f>_xlfn.XLOOKUP(Map_mã!$E31,CTTM!$F$6:$F$101,CTTM!$G$6:$G$101,"-")</f>
        <v>Phải thu của khách hàng ngắn hạn (BC riêng)</v>
      </c>
    </row>
    <row r="32" spans="1:9" x14ac:dyDescent="0.35">
      <c r="C32" s="5" t="s">
        <v>1164</v>
      </c>
      <c r="D32">
        <f>IF(Map_mã!$C32&lt;&gt;"",COUNTIFS(Map_mã!$C$6:$C$128,Map_mã!$C32),0)</f>
        <v>2</v>
      </c>
      <c r="E32" s="5" t="s">
        <v>1487</v>
      </c>
      <c r="F32">
        <f>IF(Map_mã!$E32&lt;&gt;"",COUNTIFS(Map_mã!$E$6:$E$128,Map_mã!$E32),0)</f>
        <v>1</v>
      </c>
      <c r="G32">
        <f>IF(_xlfn.XLOOKUP(Map_mã!$E32,CTTM!$F$6:$F$101,CTTM!$K$6:$K$101,0),1,0)</f>
        <v>0</v>
      </c>
      <c r="H32" t="str">
        <f>_xlfn.XLOOKUP(Map_mã!$C32,BCTC!$C$6:$C$112,BCTC!$D$6:$D$112,"-")</f>
        <v>Trả trước cho người bán ngắn hạn</v>
      </c>
      <c r="I32" t="str">
        <f>_xlfn.XLOOKUP(Map_mã!$E32,CTTM!$F$6:$F$101,CTTM!$G$6:$G$101,"-")</f>
        <v>Trả trước cho người bán ngắn hạn</v>
      </c>
    </row>
    <row r="33" spans="3:9" x14ac:dyDescent="0.35">
      <c r="C33" s="5" t="s">
        <v>1164</v>
      </c>
      <c r="D33">
        <f>IF(Map_mã!$C33&lt;&gt;"",COUNTIFS(Map_mã!$C$6:$C$128,Map_mã!$C33),0)</f>
        <v>2</v>
      </c>
      <c r="E33" s="5" t="s">
        <v>1488</v>
      </c>
      <c r="F33">
        <f>IF(Map_mã!$E33&lt;&gt;"",COUNTIFS(Map_mã!$E$6:$E$128,Map_mã!$E33),0)</f>
        <v>1</v>
      </c>
      <c r="G33">
        <f>IF(_xlfn.XLOOKUP(Map_mã!$E33,CTTM!$F$6:$F$101,CTTM!$K$6:$K$101,0),1,0)</f>
        <v>1</v>
      </c>
      <c r="H33" t="str">
        <f>_xlfn.XLOOKUP(Map_mã!$C33,BCTC!$C$6:$C$112,BCTC!$D$6:$D$112,"-")</f>
        <v>Trả trước cho người bán ngắn hạn</v>
      </c>
      <c r="I33" t="str">
        <f>_xlfn.XLOOKUP(Map_mã!$E33,CTTM!$F$6:$F$101,CTTM!$G$6:$G$101,"-")</f>
        <v>Trả trước cho người bán ngắn hạn (BC riêng)</v>
      </c>
    </row>
    <row r="34" spans="3:9" x14ac:dyDescent="0.35">
      <c r="C34" s="5" t="s">
        <v>92</v>
      </c>
      <c r="D34">
        <f>IF(Map_mã!$C34&lt;&gt;"",COUNTIFS(Map_mã!$C$6:$C$128,Map_mã!$C34),0)</f>
        <v>1</v>
      </c>
      <c r="E34" s="5" t="s">
        <v>1510</v>
      </c>
      <c r="F34">
        <f>IF(Map_mã!$E34&lt;&gt;"",COUNTIFS(Map_mã!$E$6:$E$128,Map_mã!$E34),0)</f>
        <v>1</v>
      </c>
      <c r="G34">
        <f>IF(_xlfn.XLOOKUP(Map_mã!$E34,CTTM!$F$6:$F$101,CTTM!$K$6:$K$101,0),1,0)</f>
        <v>0</v>
      </c>
      <c r="H34" t="str">
        <f>_xlfn.XLOOKUP(Map_mã!$C34,BCTC!$C$6:$C$112,BCTC!$D$6:$D$112,"-")</f>
        <v>Phải thu nội bộ ngắn hạn</v>
      </c>
      <c r="I34" t="str">
        <f>_xlfn.XLOOKUP(Map_mã!$E34,CTTM!$F$6:$F$101,CTTM!$G$6:$G$101,"-")</f>
        <v>Phải thu nội bộ ngắn hạn</v>
      </c>
    </row>
    <row r="35" spans="3:9" x14ac:dyDescent="0.35">
      <c r="C35" s="5" t="s">
        <v>1225</v>
      </c>
      <c r="D35">
        <f>IF(Map_mã!$C35&lt;&gt;"",COUNTIFS(Map_mã!$C$6:$C$128,Map_mã!$C35),0)</f>
        <v>1</v>
      </c>
      <c r="E35" s="5" t="s">
        <v>1512</v>
      </c>
      <c r="F35">
        <f>IF(Map_mã!$E35&lt;&gt;"",COUNTIFS(Map_mã!$E$6:$E$128,Map_mã!$E35),0)</f>
        <v>1</v>
      </c>
      <c r="G35">
        <f>IF(_xlfn.XLOOKUP(Map_mã!$E35,CTTM!$F$6:$F$101,CTTM!$K$6:$K$101,0),1,0)</f>
        <v>0</v>
      </c>
      <c r="H35" t="str">
        <f>_xlfn.XLOOKUP(Map_mã!$C35,BCTC!$C$6:$C$112,BCTC!$D$6:$D$112,"-")</f>
        <v>Phải thu theo tiến độ kế hoạch HĐXD</v>
      </c>
      <c r="I35" t="str">
        <f>_xlfn.XLOOKUP(Map_mã!$E35,CTTM!$F$6:$F$101,CTTM!$G$6:$G$101,"-")</f>
        <v>Phải thu theo tiến độ kế hoạch HĐXD</v>
      </c>
    </row>
    <row r="36" spans="3:9" x14ac:dyDescent="0.35">
      <c r="C36" s="5" t="s">
        <v>1011</v>
      </c>
      <c r="D36">
        <f>IF(Map_mã!$C36&lt;&gt;"",COUNTIFS(Map_mã!$C$6:$C$128,Map_mã!$C36),0)</f>
        <v>1</v>
      </c>
      <c r="E36" s="5" t="s">
        <v>1499</v>
      </c>
      <c r="F36">
        <f>IF(Map_mã!$E36&lt;&gt;"",COUNTIFS(Map_mã!$E$6:$E$128,Map_mã!$E36),0)</f>
        <v>1</v>
      </c>
      <c r="G36">
        <f>IF(_xlfn.XLOOKUP(Map_mã!$E36,CTTM!$F$6:$F$101,CTTM!$K$6:$K$101,0),1,0)</f>
        <v>0</v>
      </c>
      <c r="H36" t="str">
        <f>_xlfn.XLOOKUP(Map_mã!$C36,BCTC!$C$6:$C$112,BCTC!$D$6:$D$112,"-")</f>
        <v>Phải thu về cho vay ngắn hạn</v>
      </c>
      <c r="I36" t="str">
        <f>_xlfn.XLOOKUP(Map_mã!$E36,CTTM!$F$6:$F$101,CTTM!$G$6:$G$101,"-")</f>
        <v>Phải thu về cho vay ngắn hạn</v>
      </c>
    </row>
    <row r="37" spans="3:9" x14ac:dyDescent="0.35">
      <c r="C37" s="5" t="s">
        <v>1031</v>
      </c>
      <c r="D37">
        <f>IF(Map_mã!$C37&lt;&gt;"",COUNTIFS(Map_mã!$C$6:$C$128,Map_mã!$C37),0)</f>
        <v>2</v>
      </c>
      <c r="E37" s="5" t="s">
        <v>1493</v>
      </c>
      <c r="F37">
        <f>IF(Map_mã!$E37&lt;&gt;"",COUNTIFS(Map_mã!$E$6:$E$128,Map_mã!$E37),0)</f>
        <v>1</v>
      </c>
      <c r="G37">
        <f>IF(_xlfn.XLOOKUP(Map_mã!$E37,CTTM!$F$6:$F$101,CTTM!$K$6:$K$101,0),1,0)</f>
        <v>0</v>
      </c>
      <c r="H37" t="str">
        <f>_xlfn.XLOOKUP(Map_mã!$C37,BCTC!$C$6:$C$112,BCTC!$D$6:$D$112,"-")</f>
        <v>Các khoản phải thu khác</v>
      </c>
      <c r="I37" t="str">
        <f>_xlfn.XLOOKUP(Map_mã!$E37,CTTM!$F$6:$F$101,CTTM!$G$6:$G$101,"-")</f>
        <v>Phải thu khác ngắn hạn</v>
      </c>
    </row>
    <row r="38" spans="3:9" x14ac:dyDescent="0.35">
      <c r="C38" s="5" t="s">
        <v>1031</v>
      </c>
      <c r="D38">
        <f>IF(Map_mã!$C38&lt;&gt;"",COUNTIFS(Map_mã!$C$6:$C$128,Map_mã!$C38),0)</f>
        <v>2</v>
      </c>
      <c r="E38" s="5" t="s">
        <v>1495</v>
      </c>
      <c r="F38">
        <f>IF(Map_mã!$E38&lt;&gt;"",COUNTIFS(Map_mã!$E$6:$E$128,Map_mã!$E38),0)</f>
        <v>1</v>
      </c>
      <c r="G38">
        <f>IF(_xlfn.XLOOKUP(Map_mã!$E38,CTTM!$F$6:$F$101,CTTM!$K$6:$K$101,0),1,0)</f>
        <v>1</v>
      </c>
      <c r="H38" t="str">
        <f>_xlfn.XLOOKUP(Map_mã!$C38,BCTC!$C$6:$C$112,BCTC!$D$6:$D$112,"-")</f>
        <v>Các khoản phải thu khác</v>
      </c>
      <c r="I38" t="str">
        <f>_xlfn.XLOOKUP(Map_mã!$E38,CTTM!$F$6:$F$101,CTTM!$G$6:$G$101,"-")</f>
        <v>Phải thu khác ngắn hạn</v>
      </c>
    </row>
    <row r="39" spans="3:9" x14ac:dyDescent="0.35">
      <c r="C39" s="5" t="s">
        <v>1130</v>
      </c>
      <c r="D39">
        <f>IF(Map_mã!$C39&lt;&gt;"",COUNTIFS(Map_mã!$C$6:$C$128,Map_mã!$C39),0)</f>
        <v>1</v>
      </c>
      <c r="E39" s="5" t="s">
        <v>1501</v>
      </c>
      <c r="F39">
        <f>IF(Map_mã!$E39&lt;&gt;"",COUNTIFS(Map_mã!$E$6:$E$128,Map_mã!$E39),0)</f>
        <v>1</v>
      </c>
      <c r="G39">
        <f>IF(_xlfn.XLOOKUP(Map_mã!$E39,CTTM!$F$6:$F$101,CTTM!$K$6:$K$101,0),1,0)</f>
        <v>0</v>
      </c>
      <c r="H39" t="str">
        <f>_xlfn.XLOOKUP(Map_mã!$C39,BCTC!$C$6:$C$112,BCTC!$D$6:$D$112,"-")</f>
        <v>Dự phòng phải thu ngắn hạn khó đòi (*)</v>
      </c>
      <c r="I39" t="str">
        <f>_xlfn.XLOOKUP(Map_mã!$E39,CTTM!$F$6:$F$101,CTTM!$G$6:$G$101,"-")</f>
        <v>Dự phòng phải thu khó đòi ngắn hạn (*)</v>
      </c>
    </row>
    <row r="40" spans="3:9" x14ac:dyDescent="0.35">
      <c r="C40" s="5" t="s">
        <v>537</v>
      </c>
      <c r="D40">
        <f>IF(Map_mã!$C40&lt;&gt;"",COUNTIFS(Map_mã!$C$6:$C$128,Map_mã!$C40),0)</f>
        <v>1</v>
      </c>
      <c r="E40" s="5" t="s">
        <v>1507</v>
      </c>
      <c r="F40">
        <f>IF(Map_mã!$E40&lt;&gt;"",COUNTIFS(Map_mã!$E$6:$E$128,Map_mã!$E40),0)</f>
        <v>1</v>
      </c>
      <c r="G40">
        <f>IF(_xlfn.XLOOKUP(Map_mã!$E40,CTTM!$F$6:$F$101,CTTM!$K$6:$K$101,0),1,0)</f>
        <v>0</v>
      </c>
      <c r="H40" t="str">
        <f>_xlfn.XLOOKUP(Map_mã!$C40,BCTC!$C$6:$C$112,BCTC!$D$6:$D$112,"-")</f>
        <v>Tài sản thiếu chờ xử lý</v>
      </c>
      <c r="I40" t="str">
        <f>_xlfn.XLOOKUP(Map_mã!$E40,CTTM!$F$6:$F$101,CTTM!$G$6:$G$101,"-")</f>
        <v>Tài sản thiếu chờ xử lý</v>
      </c>
    </row>
    <row r="41" spans="3:9" x14ac:dyDescent="0.35">
      <c r="C41" s="5" t="s">
        <v>1066</v>
      </c>
      <c r="D41">
        <f>IF(Map_mã!$C41&lt;&gt;"",COUNTIFS(Map_mã!$C$6:$C$128,Map_mã!$C41),0)</f>
        <v>1</v>
      </c>
      <c r="E41" s="5" t="s">
        <v>1513</v>
      </c>
      <c r="F41">
        <f>IF(Map_mã!$E41&lt;&gt;"",COUNTIFS(Map_mã!$E$6:$E$128,Map_mã!$E41),0)</f>
        <v>1</v>
      </c>
      <c r="G41">
        <f>IF(_xlfn.XLOOKUP(Map_mã!$E41,CTTM!$F$6:$F$101,CTTM!$K$6:$K$101,0),1,0)</f>
        <v>0</v>
      </c>
      <c r="H41" t="str">
        <f>_xlfn.XLOOKUP(Map_mã!$C41,BCTC!$C$6:$C$112,BCTC!$D$6:$D$112,"-")</f>
        <v>Hàng tồn kho</v>
      </c>
      <c r="I41" t="str">
        <f>_xlfn.XLOOKUP(Map_mã!$E41,CTTM!$F$6:$F$101,CTTM!$G$6:$G$101,"-")</f>
        <v>Hàng tồn kho</v>
      </c>
    </row>
    <row r="42" spans="3:9" x14ac:dyDescent="0.35">
      <c r="C42" s="5" t="s">
        <v>1136</v>
      </c>
      <c r="D42">
        <f>IF(Map_mã!$C42&lt;&gt;"",COUNTIFS(Map_mã!$C$6:$C$128,Map_mã!$C42),0)</f>
        <v>1</v>
      </c>
      <c r="E42" s="5" t="s">
        <v>1514</v>
      </c>
      <c r="F42">
        <f>IF(Map_mã!$E42&lt;&gt;"",COUNTIFS(Map_mã!$E$6:$E$128,Map_mã!$E42),0)</f>
        <v>1</v>
      </c>
      <c r="G42">
        <f>IF(_xlfn.XLOOKUP(Map_mã!$E42,CTTM!$F$6:$F$101,CTTM!$K$6:$K$101,0),1,0)</f>
        <v>0</v>
      </c>
      <c r="H42" t="str">
        <f>_xlfn.XLOOKUP(Map_mã!$C42,BCTC!$C$6:$C$112,BCTC!$D$6:$D$112,"-")</f>
        <v>Dự phòng giảm giá hàng tồn kho (*)</v>
      </c>
      <c r="I42" t="str">
        <f>_xlfn.XLOOKUP(Map_mã!$E42,CTTM!$F$6:$F$101,CTTM!$G$6:$G$101,"-")</f>
        <v>Dự phòng giảm giá hàng tồn kho (*)</v>
      </c>
    </row>
    <row r="43" spans="3:9" x14ac:dyDescent="0.35">
      <c r="C43" s="5" t="s">
        <v>72</v>
      </c>
      <c r="D43">
        <f>IF(Map_mã!$C43&lt;&gt;"",COUNTIFS(Map_mã!$C$6:$C$128,Map_mã!$C43),0)</f>
        <v>1</v>
      </c>
      <c r="E43" s="5" t="s">
        <v>1020</v>
      </c>
      <c r="F43">
        <f>IF(Map_mã!$E43&lt;&gt;"",COUNTIFS(Map_mã!$E$6:$E$128,Map_mã!$E43),0)</f>
        <v>1</v>
      </c>
      <c r="G43">
        <f>IF(_xlfn.XLOOKUP(Map_mã!$E43,CTTM!$F$6:$F$101,CTTM!$K$6:$K$101,0),1,0)</f>
        <v>0</v>
      </c>
      <c r="H43" t="str">
        <f>_xlfn.XLOOKUP(Map_mã!$C43,BCTC!$C$6:$C$112,BCTC!$D$6:$D$112,"-")</f>
        <v>Chi phí trả trước ngắn hạn</v>
      </c>
      <c r="I43" t="str">
        <f>_xlfn.XLOOKUP(Map_mã!$E43,CTTM!$F$6:$F$101,CTTM!$G$6:$G$101,"-")</f>
        <v>Chi phí trả trước ngắn hạn</v>
      </c>
    </row>
    <row r="44" spans="3:9" x14ac:dyDescent="0.35">
      <c r="C44" s="5" t="s">
        <v>1068</v>
      </c>
      <c r="D44">
        <f>IF(Map_mã!$C44&lt;&gt;"",COUNTIFS(Map_mã!$C$6:$C$128,Map_mã!$C44),0)</f>
        <v>1</v>
      </c>
      <c r="E44" s="5" t="s">
        <v>1548</v>
      </c>
      <c r="F44">
        <f>IF(Map_mã!$E44&lt;&gt;"",COUNTIFS(Map_mã!$E$6:$E$128,Map_mã!$E44),0)</f>
        <v>2</v>
      </c>
      <c r="G44">
        <f>IF(_xlfn.XLOOKUP(Map_mã!$E44,CTTM!$F$6:$F$101,CTTM!$K$6:$K$101,0),1,0)</f>
        <v>0</v>
      </c>
      <c r="H44" t="str">
        <f>_xlfn.XLOOKUP(Map_mã!$C44,BCTC!$C$6:$C$112,BCTC!$D$6:$D$112,"-")</f>
        <v>Thuế và các khoản phải thu Nhà nước</v>
      </c>
      <c r="I44" t="str">
        <f>_xlfn.XLOOKUP(Map_mã!$E44,CTTM!$F$6:$F$101,CTTM!$G$6:$G$101,"-")</f>
        <v>Thuế và các khoản phải nộp Nhà nước</v>
      </c>
    </row>
    <row r="45" spans="3:9" x14ac:dyDescent="0.35">
      <c r="C45" s="5" t="s">
        <v>1073</v>
      </c>
      <c r="D45">
        <f>IF(Map_mã!$C45&lt;&gt;"",COUNTIFS(Map_mã!$C$6:$C$128,Map_mã!$C45),0)</f>
        <v>1</v>
      </c>
      <c r="E45" s="5"/>
      <c r="F45">
        <f>IF(Map_mã!$E45&lt;&gt;"",COUNTIFS(Map_mã!$E$6:$E$128,Map_mã!$E45),0)</f>
        <v>0</v>
      </c>
      <c r="G45">
        <f>IF(_xlfn.XLOOKUP(Map_mã!$E45,CTTM!$F$6:$F$101,CTTM!$K$6:$K$101,0),1,0)</f>
        <v>0</v>
      </c>
      <c r="H45" t="str">
        <f>_xlfn.XLOOKUP(Map_mã!$C45,BCTC!$C$6:$C$112,BCTC!$D$6:$D$112,"-")</f>
        <v>Giao dịch mua bán lại trái phiếu Chính phủ</v>
      </c>
      <c r="I45" t="str">
        <f>_xlfn.XLOOKUP(Map_mã!$E45,CTTM!$F$6:$F$101,CTTM!$G$6:$G$101,"-")</f>
        <v>-</v>
      </c>
    </row>
    <row r="46" spans="3:9" x14ac:dyDescent="0.35">
      <c r="C46" s="5" t="s">
        <v>1078</v>
      </c>
      <c r="D46">
        <f>IF(Map_mã!$C46&lt;&gt;"",COUNTIFS(Map_mã!$C$6:$C$128,Map_mã!$C46),0)</f>
        <v>1</v>
      </c>
      <c r="E46" s="5" t="s">
        <v>1386</v>
      </c>
      <c r="F46">
        <f>IF(Map_mã!$E46&lt;&gt;"",COUNTIFS(Map_mã!$E$6:$E$128,Map_mã!$E46),0)</f>
        <v>1</v>
      </c>
      <c r="G46">
        <f>IF(_xlfn.XLOOKUP(Map_mã!$E46,CTTM!$F$6:$F$101,CTTM!$K$6:$K$101,0),1,0)</f>
        <v>0</v>
      </c>
      <c r="H46" t="str">
        <f>_xlfn.XLOOKUP(Map_mã!$C46,BCTC!$C$6:$C$112,BCTC!$D$6:$D$112,"-")</f>
        <v>Tài sản ngắn hạn khác</v>
      </c>
      <c r="I46" t="str">
        <f>_xlfn.XLOOKUP(Map_mã!$E46,CTTM!$F$6:$F$101,CTTM!$G$6:$G$101,"-")</f>
        <v>Tài sản khác ngắn hạn</v>
      </c>
    </row>
    <row r="47" spans="3:9" x14ac:dyDescent="0.35">
      <c r="C47" s="5" t="s">
        <v>1024</v>
      </c>
      <c r="D47">
        <f>IF(Map_mã!$C47&lt;&gt;"",COUNTIFS(Map_mã!$C$6:$C$128,Map_mã!$C47),0)</f>
        <v>2</v>
      </c>
      <c r="E47" s="5" t="s">
        <v>1352</v>
      </c>
      <c r="F47">
        <f>IF(Map_mã!$E47&lt;&gt;"",COUNTIFS(Map_mã!$E$6:$E$128,Map_mã!$E47),0)</f>
        <v>1</v>
      </c>
      <c r="G47">
        <f>IF(_xlfn.XLOOKUP(Map_mã!$E47,CTTM!$F$6:$F$101,CTTM!$K$6:$K$101,0),1,0)</f>
        <v>0</v>
      </c>
      <c r="H47" t="str">
        <f>_xlfn.XLOOKUP(Map_mã!$C47,BCTC!$C$6:$C$112,BCTC!$D$6:$D$112,"-")</f>
        <v>Phải thu dài hạn của khách hàng</v>
      </c>
      <c r="I47" t="str">
        <f>_xlfn.XLOOKUP(Map_mã!$E47,CTTM!$F$6:$F$101,CTTM!$G$6:$G$101,"-")</f>
        <v>Phải thu của khách hàng dài hạn</v>
      </c>
    </row>
    <row r="48" spans="3:9" x14ac:dyDescent="0.35">
      <c r="C48" s="5" t="s">
        <v>1024</v>
      </c>
      <c r="D48">
        <f>IF(Map_mã!$C48&lt;&gt;"",COUNTIFS(Map_mã!$C$6:$C$128,Map_mã!$C48),0)</f>
        <v>2</v>
      </c>
      <c r="E48" s="5" t="s">
        <v>1485</v>
      </c>
      <c r="F48">
        <f>IF(Map_mã!$E48&lt;&gt;"",COUNTIFS(Map_mã!$E$6:$E$128,Map_mã!$E48),0)</f>
        <v>1</v>
      </c>
      <c r="G48">
        <f>IF(_xlfn.XLOOKUP(Map_mã!$E48,CTTM!$F$6:$F$101,CTTM!$K$6:$K$101,0),1,0)</f>
        <v>1</v>
      </c>
      <c r="H48" t="str">
        <f>_xlfn.XLOOKUP(Map_mã!$C48,BCTC!$C$6:$C$112,BCTC!$D$6:$D$112,"-")</f>
        <v>Phải thu dài hạn của khách hàng</v>
      </c>
      <c r="I48" t="str">
        <f>_xlfn.XLOOKUP(Map_mã!$E48,CTTM!$F$6:$F$101,CTTM!$G$6:$G$101,"-")</f>
        <v>Phải thu của khách hàng dài hạn (BC riêng)</v>
      </c>
    </row>
    <row r="49" spans="3:9" x14ac:dyDescent="0.35">
      <c r="C49" s="5" t="s">
        <v>1094</v>
      </c>
      <c r="D49">
        <f>IF(Map_mã!$C49&lt;&gt;"",COUNTIFS(Map_mã!$C$6:$C$128,Map_mã!$C49),0)</f>
        <v>2</v>
      </c>
      <c r="E49" s="5" t="s">
        <v>1490</v>
      </c>
      <c r="F49">
        <f>IF(Map_mã!$E49&lt;&gt;"",COUNTIFS(Map_mã!$E$6:$E$128,Map_mã!$E49),0)</f>
        <v>1</v>
      </c>
      <c r="G49">
        <f>IF(_xlfn.XLOOKUP(Map_mã!$E49,CTTM!$F$6:$F$101,CTTM!$K$6:$K$101,0),1,0)</f>
        <v>0</v>
      </c>
      <c r="H49" t="str">
        <f>_xlfn.XLOOKUP(Map_mã!$C49,BCTC!$C$6:$C$112,BCTC!$D$6:$D$112,"-")</f>
        <v>Trả trước cho người bán dài hạn</v>
      </c>
      <c r="I49" t="str">
        <f>_xlfn.XLOOKUP(Map_mã!$E49,CTTM!$F$6:$F$101,CTTM!$G$6:$G$101,"-")</f>
        <v>Trả trước cho người bán dài hạn</v>
      </c>
    </row>
    <row r="50" spans="3:9" x14ac:dyDescent="0.35">
      <c r="C50" s="5" t="s">
        <v>1094</v>
      </c>
      <c r="D50">
        <f>IF(Map_mã!$C50&lt;&gt;"",COUNTIFS(Map_mã!$C$6:$C$128,Map_mã!$C50),0)</f>
        <v>2</v>
      </c>
      <c r="E50" s="5" t="s">
        <v>1491</v>
      </c>
      <c r="F50">
        <f>IF(Map_mã!$E50&lt;&gt;"",COUNTIFS(Map_mã!$E$6:$E$128,Map_mã!$E50),0)</f>
        <v>1</v>
      </c>
      <c r="G50">
        <f>IF(_xlfn.XLOOKUP(Map_mã!$E50,CTTM!$F$6:$F$101,CTTM!$K$6:$K$101,0),1,0)</f>
        <v>1</v>
      </c>
      <c r="H50" t="str">
        <f>_xlfn.XLOOKUP(Map_mã!$C50,BCTC!$C$6:$C$112,BCTC!$D$6:$D$112,"-")</f>
        <v>Trả trước cho người bán dài hạn</v>
      </c>
      <c r="I50" t="str">
        <f>_xlfn.XLOOKUP(Map_mã!$E50,CTTM!$F$6:$F$101,CTTM!$G$6:$G$101,"-")</f>
        <v>Trả trước cho người bán dài hạn (BC riêng)</v>
      </c>
    </row>
    <row r="51" spans="3:9" x14ac:dyDescent="0.35">
      <c r="C51" s="5" t="s">
        <v>1038</v>
      </c>
      <c r="D51">
        <f>IF(Map_mã!$C51&lt;&gt;"",COUNTIFS(Map_mã!$C$6:$C$128,Map_mã!$C51),0)</f>
        <v>1</v>
      </c>
      <c r="E51" s="5" t="s">
        <v>1511</v>
      </c>
      <c r="F51">
        <f>IF(Map_mã!$E51&lt;&gt;"",COUNTIFS(Map_mã!$E$6:$E$128,Map_mã!$E51),0)</f>
        <v>2</v>
      </c>
      <c r="G51">
        <f>IF(_xlfn.XLOOKUP(Map_mã!$E51,CTTM!$F$6:$F$101,CTTM!$K$6:$K$101,0),1,0)</f>
        <v>0</v>
      </c>
      <c r="H51" t="str">
        <f>_xlfn.XLOOKUP(Map_mã!$C51,BCTC!$C$6:$C$112,BCTC!$D$6:$D$112,"-")</f>
        <v>Vốn kinh doanh ở đơn vị trực thuộc</v>
      </c>
      <c r="I51" t="str">
        <f>_xlfn.XLOOKUP(Map_mã!$E51,CTTM!$F$6:$F$101,CTTM!$G$6:$G$101,"-")</f>
        <v>Phải thu nội bộ dài hạn</v>
      </c>
    </row>
    <row r="52" spans="3:9" x14ac:dyDescent="0.35">
      <c r="C52" s="5" t="s">
        <v>1035</v>
      </c>
      <c r="D52">
        <f>IF(Map_mã!$C52&lt;&gt;"",COUNTIFS(Map_mã!$C$6:$C$128,Map_mã!$C52),0)</f>
        <v>1</v>
      </c>
      <c r="E52" s="5" t="s">
        <v>1511</v>
      </c>
      <c r="F52">
        <f>IF(Map_mã!$E52&lt;&gt;"",COUNTIFS(Map_mã!$E$6:$E$128,Map_mã!$E52),0)</f>
        <v>2</v>
      </c>
      <c r="G52">
        <f>IF(_xlfn.XLOOKUP(Map_mã!$E52,CTTM!$F$6:$F$101,CTTM!$K$6:$K$101,0),1,0)</f>
        <v>0</v>
      </c>
      <c r="H52" t="str">
        <f>_xlfn.XLOOKUP(Map_mã!$C52,BCTC!$C$6:$C$112,BCTC!$D$6:$D$112,"-")</f>
        <v>Phải thu nội bộ dài hạn</v>
      </c>
      <c r="I52" t="str">
        <f>_xlfn.XLOOKUP(Map_mã!$E52,CTTM!$F$6:$F$101,CTTM!$G$6:$G$101,"-")</f>
        <v>Phải thu nội bộ dài hạn</v>
      </c>
    </row>
    <row r="53" spans="3:9" x14ac:dyDescent="0.35">
      <c r="C53" s="5" t="s">
        <v>1008</v>
      </c>
      <c r="D53">
        <f>IF(Map_mã!$C53&lt;&gt;"",COUNTIFS(Map_mã!$C$6:$C$128,Map_mã!$C53),0)</f>
        <v>1</v>
      </c>
      <c r="E53" s="5" t="s">
        <v>1500</v>
      </c>
      <c r="F53">
        <f>IF(Map_mã!$E53&lt;&gt;"",COUNTIFS(Map_mã!$E$6:$E$128,Map_mã!$E53),0)</f>
        <v>1</v>
      </c>
      <c r="G53">
        <f>IF(_xlfn.XLOOKUP(Map_mã!$E53,CTTM!$F$6:$F$101,CTTM!$K$6:$K$101,0),1,0)</f>
        <v>0</v>
      </c>
      <c r="H53" t="str">
        <f>_xlfn.XLOOKUP(Map_mã!$C53,BCTC!$C$6:$C$112,BCTC!$D$6:$D$112,"-")</f>
        <v>Phải thu về cho vay dài hạn</v>
      </c>
      <c r="I53" t="str">
        <f>_xlfn.XLOOKUP(Map_mã!$E53,CTTM!$F$6:$F$101,CTTM!$G$6:$G$101,"-")</f>
        <v>Phải thu về cho vay dài hạn</v>
      </c>
    </row>
    <row r="54" spans="3:9" x14ac:dyDescent="0.35">
      <c r="C54" s="5" t="s">
        <v>1045</v>
      </c>
      <c r="D54">
        <f>IF(Map_mã!$C54&lt;&gt;"",COUNTIFS(Map_mã!$C$6:$C$128,Map_mã!$C54),0)</f>
        <v>2</v>
      </c>
      <c r="E54" s="5" t="s">
        <v>1496</v>
      </c>
      <c r="F54">
        <f>IF(Map_mã!$E54&lt;&gt;"",COUNTIFS(Map_mã!$E$6:$E$128,Map_mã!$E54),0)</f>
        <v>1</v>
      </c>
      <c r="G54">
        <f>IF(_xlfn.XLOOKUP(Map_mã!$E54,CTTM!$F$6:$F$101,CTTM!$K$6:$K$101,0),1,0)</f>
        <v>0</v>
      </c>
      <c r="H54" t="str">
        <f>_xlfn.XLOOKUP(Map_mã!$C54,BCTC!$C$6:$C$112,BCTC!$D$6:$D$112,"-")</f>
        <v>Phải thu dài hạn khác</v>
      </c>
      <c r="I54" t="str">
        <f>_xlfn.XLOOKUP(Map_mã!$E54,CTTM!$F$6:$F$101,CTTM!$G$6:$G$101,"-")</f>
        <v>Phải thu khác dài hạn</v>
      </c>
    </row>
    <row r="55" spans="3:9" x14ac:dyDescent="0.35">
      <c r="C55" s="5" t="s">
        <v>1045</v>
      </c>
      <c r="D55">
        <f>IF(Map_mã!$C55&lt;&gt;"",COUNTIFS(Map_mã!$C$6:$C$128,Map_mã!$C55),0)</f>
        <v>2</v>
      </c>
      <c r="E55" s="5" t="s">
        <v>1498</v>
      </c>
      <c r="F55">
        <f>IF(Map_mã!$E55&lt;&gt;"",COUNTIFS(Map_mã!$E$6:$E$128,Map_mã!$E55),0)</f>
        <v>1</v>
      </c>
      <c r="G55">
        <f>IF(_xlfn.XLOOKUP(Map_mã!$E55,CTTM!$F$6:$F$101,CTTM!$K$6:$K$101,0),1,0)</f>
        <v>1</v>
      </c>
      <c r="H55" t="str">
        <f>_xlfn.XLOOKUP(Map_mã!$C55,BCTC!$C$6:$C$112,BCTC!$D$6:$D$112,"-")</f>
        <v>Phải thu dài hạn khác</v>
      </c>
      <c r="I55" t="str">
        <f>_xlfn.XLOOKUP(Map_mã!$E55,CTTM!$F$6:$F$101,CTTM!$G$6:$G$101,"-")</f>
        <v>Phải thu khác dài hạn</v>
      </c>
    </row>
    <row r="56" spans="3:9" x14ac:dyDescent="0.35">
      <c r="C56" s="5" t="s">
        <v>1133</v>
      </c>
      <c r="D56">
        <f>IF(Map_mã!$C56&lt;&gt;"",COUNTIFS(Map_mã!$C$6:$C$128,Map_mã!$C56),0)</f>
        <v>1</v>
      </c>
      <c r="E56" s="5" t="s">
        <v>1504</v>
      </c>
      <c r="F56">
        <f>IF(Map_mã!$E56&lt;&gt;"",COUNTIFS(Map_mã!$E$6:$E$128,Map_mã!$E56),0)</f>
        <v>1</v>
      </c>
      <c r="G56">
        <f>IF(_xlfn.XLOOKUP(Map_mã!$E56,CTTM!$F$6:$F$101,CTTM!$K$6:$K$101,0),1,0)</f>
        <v>0</v>
      </c>
      <c r="H56" t="str">
        <f>_xlfn.XLOOKUP(Map_mã!$C56,BCTC!$C$6:$C$112,BCTC!$D$6:$D$112,"-")</f>
        <v>Dự phòng phải thu dài hạn khó đòi (*)</v>
      </c>
      <c r="I56" t="str">
        <f>_xlfn.XLOOKUP(Map_mã!$E56,CTTM!$F$6:$F$101,CTTM!$G$6:$G$101,"-")</f>
        <v>Dự phòng phải thu khó đòi dài hạn (*)</v>
      </c>
    </row>
    <row r="57" spans="3:9" x14ac:dyDescent="0.35">
      <c r="C57" s="5" t="s">
        <v>1093</v>
      </c>
      <c r="D57">
        <f>IF(Map_mã!$C57&lt;&gt;"",COUNTIFS(Map_mã!$C$6:$C$128,Map_mã!$C57),0)</f>
        <v>2</v>
      </c>
      <c r="E57" s="5" t="s">
        <v>1519</v>
      </c>
      <c r="F57">
        <f>IF(Map_mã!$E57&lt;&gt;"",COUNTIFS(Map_mã!$E$6:$E$128,Map_mã!$E57),0)</f>
        <v>1</v>
      </c>
      <c r="G57">
        <f>IF(_xlfn.XLOOKUP(Map_mã!$E57,CTTM!$F$6:$F$101,CTTM!$K$6:$K$101,0),1,0)</f>
        <v>0</v>
      </c>
      <c r="H57" t="str">
        <f>_xlfn.XLOOKUP(Map_mã!$C57,BCTC!$C$6:$C$112,BCTC!$D$6:$D$112,"-")</f>
        <v>Nguyên giá TSCĐ hữu hình</v>
      </c>
      <c r="I57" t="str">
        <f>_xlfn.XLOOKUP(Map_mã!$E57,CTTM!$F$6:$F$101,CTTM!$G$6:$G$101,"-")</f>
        <v>TSCĐ hữu hình - Nguyên giá</v>
      </c>
    </row>
    <row r="58" spans="3:9" x14ac:dyDescent="0.35">
      <c r="C58" s="5" t="s">
        <v>1093</v>
      </c>
      <c r="D58">
        <f>IF(Map_mã!$C58&lt;&gt;"",COUNTIFS(Map_mã!$C$6:$C$128,Map_mã!$C58),0)</f>
        <v>2</v>
      </c>
      <c r="E58" s="5" t="s">
        <v>1521</v>
      </c>
      <c r="F58">
        <f>IF(Map_mã!$E58&lt;&gt;"",COUNTIFS(Map_mã!$E$6:$E$128,Map_mã!$E58),0)</f>
        <v>1</v>
      </c>
      <c r="G58">
        <f>IF(_xlfn.XLOOKUP(Map_mã!$E58,CTTM!$F$6:$F$101,CTTM!$K$6:$K$101,0),1,0)</f>
        <v>0</v>
      </c>
      <c r="H58" t="str">
        <f>_xlfn.XLOOKUP(Map_mã!$C58,BCTC!$C$6:$C$112,BCTC!$D$6:$D$112,"-")</f>
        <v>Nguyên giá TSCĐ hữu hình</v>
      </c>
      <c r="I58" t="str">
        <f>_xlfn.XLOOKUP(Map_mã!$E58,CTTM!$F$6:$F$101,CTTM!$G$6:$G$101,"-")</f>
        <v>NG TSCĐ HH đã KH hết đang sử dụng</v>
      </c>
    </row>
    <row r="59" spans="3:9" x14ac:dyDescent="0.35">
      <c r="C59" s="5" t="s">
        <v>1100</v>
      </c>
      <c r="D59">
        <f>IF(Map_mã!$C59&lt;&gt;"",COUNTIFS(Map_mã!$C$6:$C$128,Map_mã!$C59),0)</f>
        <v>1</v>
      </c>
      <c r="E59" s="5" t="s">
        <v>1523</v>
      </c>
      <c r="F59">
        <f>IF(Map_mã!$E59&lt;&gt;"",COUNTIFS(Map_mã!$E$6:$E$128,Map_mã!$E59),0)</f>
        <v>1</v>
      </c>
      <c r="G59">
        <f>IF(_xlfn.XLOOKUP(Map_mã!$E59,CTTM!$F$6:$F$101,CTTM!$K$6:$K$101,0),1,0)</f>
        <v>0</v>
      </c>
      <c r="H59" t="str">
        <f>_xlfn.XLOOKUP(Map_mã!$C59,BCTC!$C$6:$C$112,BCTC!$D$6:$D$112,"-")</f>
        <v>Giá trị hao mòn lũy kế TSCĐ hữu hình</v>
      </c>
      <c r="I59" t="str">
        <f>_xlfn.XLOOKUP(Map_mã!$E59,CTTM!$F$6:$F$101,CTTM!$G$6:$G$101,"-")</f>
        <v>TSCĐ hữu hình - Hao mòn lũy kế (*)</v>
      </c>
    </row>
    <row r="60" spans="3:9" x14ac:dyDescent="0.35">
      <c r="C60" s="5" t="s">
        <v>1096</v>
      </c>
      <c r="D60">
        <f>IF(Map_mã!$C60&lt;&gt;"",COUNTIFS(Map_mã!$C$6:$C$128,Map_mã!$C60),0)</f>
        <v>1</v>
      </c>
      <c r="E60" s="5" t="s">
        <v>983</v>
      </c>
      <c r="F60">
        <f>IF(Map_mã!$E60&lt;&gt;"",COUNTIFS(Map_mã!$E$6:$E$128,Map_mã!$E60),0)</f>
        <v>1</v>
      </c>
      <c r="G60">
        <f>IF(_xlfn.XLOOKUP(Map_mã!$E60,CTTM!$F$6:$F$101,CTTM!$K$6:$K$101,0),1,0)</f>
        <v>0</v>
      </c>
      <c r="H60" t="str">
        <f>_xlfn.XLOOKUP(Map_mã!$C60,BCTC!$C$6:$C$112,BCTC!$D$6:$D$112,"-")</f>
        <v>Nguyên giá TSCĐ thuê tài chính</v>
      </c>
      <c r="I60" t="str">
        <f>_xlfn.XLOOKUP(Map_mã!$E60,CTTM!$F$6:$F$101,CTTM!$G$6:$G$101,"-")</f>
        <v>TSCĐ thuê tài chính - Nguyên giá</v>
      </c>
    </row>
    <row r="61" spans="3:9" x14ac:dyDescent="0.35">
      <c r="C61" s="5" t="s">
        <v>1103</v>
      </c>
      <c r="D61">
        <f>IF(Map_mã!$C61&lt;&gt;"",COUNTIFS(Map_mã!$C$6:$C$128,Map_mã!$C61),0)</f>
        <v>1</v>
      </c>
      <c r="E61" s="5" t="s">
        <v>986</v>
      </c>
      <c r="F61">
        <f>IF(Map_mã!$E61&lt;&gt;"",COUNTIFS(Map_mã!$E$6:$E$128,Map_mã!$E61),0)</f>
        <v>1</v>
      </c>
      <c r="G61">
        <f>IF(_xlfn.XLOOKUP(Map_mã!$E61,CTTM!$F$6:$F$101,CTTM!$K$6:$K$101,0),1,0)</f>
        <v>0</v>
      </c>
      <c r="H61" t="str">
        <f>_xlfn.XLOOKUP(Map_mã!$C61,BCTC!$C$6:$C$112,BCTC!$D$6:$D$112,"-")</f>
        <v>Giá trị hao mòn lũy kế TSCĐ thuê tài chính</v>
      </c>
      <c r="I61" t="str">
        <f>_xlfn.XLOOKUP(Map_mã!$E61,CTTM!$F$6:$F$101,CTTM!$G$6:$G$101,"-")</f>
        <v>TSCĐ thuê tài chính - Hao mòn lũy kế (*)</v>
      </c>
    </row>
    <row r="62" spans="3:9" x14ac:dyDescent="0.35">
      <c r="C62" s="5" t="s">
        <v>102</v>
      </c>
      <c r="D62">
        <f>IF(Map_mã!$C62&lt;&gt;"",COUNTIFS(Map_mã!$C$6:$C$128,Map_mã!$C62),0)</f>
        <v>2</v>
      </c>
      <c r="E62" s="5" t="s">
        <v>1525</v>
      </c>
      <c r="F62">
        <f>IF(Map_mã!$E62&lt;&gt;"",COUNTIFS(Map_mã!$E$6:$E$128,Map_mã!$E62),0)</f>
        <v>1</v>
      </c>
      <c r="G62">
        <f>IF(_xlfn.XLOOKUP(Map_mã!$E62,CTTM!$F$6:$F$101,CTTM!$K$6:$K$101,0),1,0)</f>
        <v>0</v>
      </c>
      <c r="H62" t="str">
        <f>_xlfn.XLOOKUP(Map_mã!$C62,BCTC!$C$6:$C$112,BCTC!$D$6:$D$112,"-")</f>
        <v>Nguyên giá TSCĐ vô hình</v>
      </c>
      <c r="I62" t="str">
        <f>_xlfn.XLOOKUP(Map_mã!$E62,CTTM!$F$6:$F$101,CTTM!$G$6:$G$101,"-")</f>
        <v>TSCĐ vô hình - Nguyên giá</v>
      </c>
    </row>
    <row r="63" spans="3:9" x14ac:dyDescent="0.35">
      <c r="C63" s="5" t="s">
        <v>102</v>
      </c>
      <c r="D63">
        <f>IF(Map_mã!$C63&lt;&gt;"",COUNTIFS(Map_mã!$C$6:$C$128,Map_mã!$C63),0)</f>
        <v>2</v>
      </c>
      <c r="E63" s="5" t="s">
        <v>1527</v>
      </c>
      <c r="F63">
        <f>IF(Map_mã!$E63&lt;&gt;"",COUNTIFS(Map_mã!$E$6:$E$128,Map_mã!$E63),0)</f>
        <v>1</v>
      </c>
      <c r="G63">
        <f>IF(_xlfn.XLOOKUP(Map_mã!$E63,CTTM!$F$6:$F$101,CTTM!$K$6:$K$101,0),1,0)</f>
        <v>0</v>
      </c>
      <c r="H63" t="str">
        <f>_xlfn.XLOOKUP(Map_mã!$C63,BCTC!$C$6:$C$112,BCTC!$D$6:$D$112,"-")</f>
        <v>Nguyên giá TSCĐ vô hình</v>
      </c>
      <c r="I63" t="str">
        <f>_xlfn.XLOOKUP(Map_mã!$E63,CTTM!$F$6:$F$101,CTTM!$G$6:$G$101,"-")</f>
        <v>NG TSCĐ VH đã KH hết đang sử dụng</v>
      </c>
    </row>
    <row r="64" spans="3:9" x14ac:dyDescent="0.35">
      <c r="C64" s="5" t="s">
        <v>116</v>
      </c>
      <c r="D64">
        <f>IF(Map_mã!$C64&lt;&gt;"",COUNTIFS(Map_mã!$C$6:$C$128,Map_mã!$C64),0)</f>
        <v>1</v>
      </c>
      <c r="E64" s="5" t="s">
        <v>1529</v>
      </c>
      <c r="F64">
        <f>IF(Map_mã!$E64&lt;&gt;"",COUNTIFS(Map_mã!$E$6:$E$128,Map_mã!$E64),0)</f>
        <v>1</v>
      </c>
      <c r="G64">
        <f>IF(_xlfn.XLOOKUP(Map_mã!$E64,CTTM!$F$6:$F$101,CTTM!$K$6:$K$101,0),1,0)</f>
        <v>0</v>
      </c>
      <c r="H64" t="str">
        <f>_xlfn.XLOOKUP(Map_mã!$C64,BCTC!$C$6:$C$112,BCTC!$D$6:$D$112,"-")</f>
        <v>Giá trị hao mòn lũy kế TSCĐ vô hình</v>
      </c>
      <c r="I64" t="str">
        <f>_xlfn.XLOOKUP(Map_mã!$E64,CTTM!$F$6:$F$101,CTTM!$G$6:$G$101,"-")</f>
        <v>TSCĐ vô hình - Hao mòn lũy kế (*)</v>
      </c>
    </row>
    <row r="65" spans="3:9" x14ac:dyDescent="0.35">
      <c r="C65" s="5" t="s">
        <v>1111</v>
      </c>
      <c r="D65">
        <f>IF(Map_mã!$C65&lt;&gt;"",COUNTIFS(Map_mã!$C$6:$C$128,Map_mã!$C65),0)</f>
        <v>1</v>
      </c>
      <c r="E65" s="5" t="s">
        <v>990</v>
      </c>
      <c r="F65">
        <f>IF(Map_mã!$E65&lt;&gt;"",COUNTIFS(Map_mã!$E$6:$E$128,Map_mã!$E65),0)</f>
        <v>1</v>
      </c>
      <c r="G65">
        <f>IF(_xlfn.XLOOKUP(Map_mã!$E65,CTTM!$F$6:$F$101,CTTM!$K$6:$K$101,0),1,0)</f>
        <v>0</v>
      </c>
      <c r="H65" t="str">
        <f>_xlfn.XLOOKUP(Map_mã!$C65,BCTC!$C$6:$C$112,BCTC!$D$6:$D$112,"-")</f>
        <v>Nguyên giá BĐS đầu tư</v>
      </c>
      <c r="I65" t="str">
        <f>_xlfn.XLOOKUP(Map_mã!$E65,CTTM!$F$6:$F$101,CTTM!$G$6:$G$101,"-")</f>
        <v>BĐS đầu tư - Nguyên giá</v>
      </c>
    </row>
    <row r="66" spans="3:9" x14ac:dyDescent="0.35">
      <c r="C66" s="5" t="s">
        <v>1108</v>
      </c>
      <c r="D66">
        <f>IF(Map_mã!$C66&lt;&gt;"",COUNTIFS(Map_mã!$C$6:$C$128,Map_mã!$C66),0)</f>
        <v>1</v>
      </c>
      <c r="E66" s="5" t="s">
        <v>1124</v>
      </c>
      <c r="F66">
        <f>IF(Map_mã!$E66&lt;&gt;"",COUNTIFS(Map_mã!$E$6:$E$128,Map_mã!$E66),0)</f>
        <v>1</v>
      </c>
      <c r="G66">
        <f>IF(_xlfn.XLOOKUP(Map_mã!$E66,CTTM!$F$6:$F$101,CTTM!$K$6:$K$101,0),1,0)</f>
        <v>0</v>
      </c>
      <c r="H66" t="str">
        <f>_xlfn.XLOOKUP(Map_mã!$C66,BCTC!$C$6:$C$112,BCTC!$D$6:$D$112,"-")</f>
        <v>Giá trị hao mòn lũy kế (*) BĐS đầu tư</v>
      </c>
      <c r="I66" t="str">
        <f>_xlfn.XLOOKUP(Map_mã!$E66,CTTM!$F$6:$F$101,CTTM!$G$6:$G$101,"-")</f>
        <v>BĐS đầu tư - Hao mòn lũy kế (*)</v>
      </c>
    </row>
    <row r="67" spans="3:9" x14ac:dyDescent="0.35">
      <c r="C67" s="5" t="s">
        <v>1077</v>
      </c>
      <c r="D67">
        <f>IF(Map_mã!$C67&lt;&gt;"",COUNTIFS(Map_mã!$C$6:$C$128,Map_mã!$C67),0)</f>
        <v>1</v>
      </c>
      <c r="E67" s="5" t="s">
        <v>1515</v>
      </c>
      <c r="F67">
        <f>IF(Map_mã!$E67&lt;&gt;"",COUNTIFS(Map_mã!$E$6:$E$128,Map_mã!$E67),0)</f>
        <v>1</v>
      </c>
      <c r="G67">
        <f>IF(_xlfn.XLOOKUP(Map_mã!$E67,CTTM!$F$6:$F$101,CTTM!$K$6:$K$101,0),1,0)</f>
        <v>0</v>
      </c>
      <c r="H67" t="str">
        <f>_xlfn.XLOOKUP(Map_mã!$C67,BCTC!$C$6:$C$112,BCTC!$D$6:$D$112,"-")</f>
        <v>Chi phí sản xuất, kinh doanh dở dang dài hạn</v>
      </c>
      <c r="I67" t="str">
        <f>_xlfn.XLOOKUP(Map_mã!$E67,CTTM!$F$6:$F$101,CTTM!$G$6:$G$101,"-")</f>
        <v>Chi phí SXKD dở dang dài hạn</v>
      </c>
    </row>
    <row r="68" spans="3:9" x14ac:dyDescent="0.35">
      <c r="C68" s="5" t="s">
        <v>1142</v>
      </c>
      <c r="D68">
        <f>IF(Map_mã!$C68&lt;&gt;"",COUNTIFS(Map_mã!$C$6:$C$128,Map_mã!$C68),0)</f>
        <v>1</v>
      </c>
      <c r="E68" s="5" t="s">
        <v>1517</v>
      </c>
      <c r="F68">
        <f>IF(Map_mã!$E68&lt;&gt;"",COUNTIFS(Map_mã!$E$6:$E$128,Map_mã!$E68),0)</f>
        <v>1</v>
      </c>
      <c r="G68">
        <f>IF(_xlfn.XLOOKUP(Map_mã!$E68,CTTM!$F$6:$F$101,CTTM!$K$6:$K$101,0),1,0)</f>
        <v>0</v>
      </c>
      <c r="H68" t="str">
        <f>_xlfn.XLOOKUP(Map_mã!$C68,BCTC!$C$6:$C$112,BCTC!$D$6:$D$112,"-")</f>
        <v>Chi phí xây dựng cơ bản dở dang</v>
      </c>
      <c r="I68" t="str">
        <f>_xlfn.XLOOKUP(Map_mã!$E68,CTTM!$F$6:$F$101,CTTM!$G$6:$G$101,"-")</f>
        <v>Chi phí XDCB dở dang</v>
      </c>
    </row>
    <row r="69" spans="3:9" x14ac:dyDescent="0.35">
      <c r="C69" s="5" t="s">
        <v>1114</v>
      </c>
      <c r="D69">
        <f>IF(Map_mã!$C69&lt;&gt;"",COUNTIFS(Map_mã!$C$6:$C$128,Map_mã!$C69),0)</f>
        <v>1</v>
      </c>
      <c r="E69" s="5" t="s">
        <v>1340</v>
      </c>
      <c r="F69">
        <f>IF(Map_mã!$E69&lt;&gt;"",COUNTIFS(Map_mã!$E$6:$E$128,Map_mã!$E69),0)</f>
        <v>1</v>
      </c>
      <c r="G69">
        <f>IF(_xlfn.XLOOKUP(Map_mã!$E69,CTTM!$F$6:$F$101,CTTM!$K$6:$K$101,0),1,0)</f>
        <v>0</v>
      </c>
      <c r="H69" t="str">
        <f>_xlfn.XLOOKUP(Map_mã!$C69,BCTC!$C$6:$C$112,BCTC!$D$6:$D$112,"-")</f>
        <v>Đầu tư vào công ty con</v>
      </c>
      <c r="I69" t="str">
        <f>_xlfn.XLOOKUP(Map_mã!$E69,CTTM!$F$6:$F$101,CTTM!$G$6:$G$101,"-")</f>
        <v>Đầu tư vào công ty con</v>
      </c>
    </row>
    <row r="70" spans="3:9" x14ac:dyDescent="0.35">
      <c r="C70" s="5" t="s">
        <v>121</v>
      </c>
      <c r="D70">
        <f>IF(Map_mã!$C70&lt;&gt;"",COUNTIFS(Map_mã!$C$6:$C$128,Map_mã!$C70),0)</f>
        <v>1</v>
      </c>
      <c r="E70" s="5" t="s">
        <v>1361</v>
      </c>
      <c r="F70">
        <f>IF(Map_mã!$E70&lt;&gt;"",COUNTIFS(Map_mã!$E$6:$E$128,Map_mã!$E70),0)</f>
        <v>1</v>
      </c>
      <c r="G70">
        <f>IF(_xlfn.XLOOKUP(Map_mã!$E70,CTTM!$F$6:$F$101,CTTM!$K$6:$K$101,0),1,0)</f>
        <v>0</v>
      </c>
      <c r="H70" t="str">
        <f>_xlfn.XLOOKUP(Map_mã!$C70,BCTC!$C$6:$C$112,BCTC!$D$6:$D$112,"-")</f>
        <v>Đầu tư vào công ty liên doanh, liên kết</v>
      </c>
      <c r="I70" t="str">
        <f>_xlfn.XLOOKUP(Map_mã!$E70,CTTM!$F$6:$F$101,CTTM!$G$6:$G$101,"-")</f>
        <v>Đầu tư vào công ty liên doanh, liên kết</v>
      </c>
    </row>
    <row r="71" spans="3:9" x14ac:dyDescent="0.35">
      <c r="C71" s="5" t="s">
        <v>1117</v>
      </c>
      <c r="D71">
        <f>IF(Map_mã!$C71&lt;&gt;"",COUNTIFS(Map_mã!$C$6:$C$128,Map_mã!$C71),0)</f>
        <v>1</v>
      </c>
      <c r="E71" s="5" t="s">
        <v>1343</v>
      </c>
      <c r="F71">
        <f>IF(Map_mã!$E71&lt;&gt;"",COUNTIFS(Map_mã!$E$6:$E$128,Map_mã!$E71),0)</f>
        <v>1</v>
      </c>
      <c r="G71">
        <f>IF(_xlfn.XLOOKUP(Map_mã!$E71,CTTM!$F$6:$F$101,CTTM!$K$6:$K$101,0),1,0)</f>
        <v>0</v>
      </c>
      <c r="H71" t="str">
        <f>_xlfn.XLOOKUP(Map_mã!$C71,BCTC!$C$6:$C$112,BCTC!$D$6:$D$112,"-")</f>
        <v>Đầu tư góp vốn vào đơn vị khác</v>
      </c>
      <c r="I71" t="str">
        <f>_xlfn.XLOOKUP(Map_mã!$E71,CTTM!$F$6:$F$101,CTTM!$G$6:$G$101,"-")</f>
        <v>Đầu tư góp vốn vào đơn vị khác</v>
      </c>
    </row>
    <row r="72" spans="3:9" x14ac:dyDescent="0.35">
      <c r="C72" s="5" t="s">
        <v>1127</v>
      </c>
      <c r="D72">
        <f>IF(Map_mã!$C72&lt;&gt;"",COUNTIFS(Map_mã!$C$6:$C$128,Map_mã!$C72),0)</f>
        <v>1</v>
      </c>
      <c r="E72" s="5" t="s">
        <v>1479</v>
      </c>
      <c r="F72">
        <f>IF(Map_mã!$E72&lt;&gt;"",COUNTIFS(Map_mã!$E$6:$E$128,Map_mã!$E72),0)</f>
        <v>1</v>
      </c>
      <c r="G72">
        <f>IF(_xlfn.XLOOKUP(Map_mã!$E72,CTTM!$F$6:$F$101,CTTM!$K$6:$K$101,0),1,0)</f>
        <v>0</v>
      </c>
      <c r="H72" t="str">
        <f>_xlfn.XLOOKUP(Map_mã!$C72,BCTC!$C$6:$C$112,BCTC!$D$6:$D$112,"-")</f>
        <v>Dự phòng đầu tư tài chính dài hạn (*)</v>
      </c>
      <c r="I72" t="str">
        <f>_xlfn.XLOOKUP(Map_mã!$E72,CTTM!$F$6:$F$101,CTTM!$G$6:$G$101,"-")</f>
        <v>Dự phòng đầu tư tài chính dài hạn (*)</v>
      </c>
    </row>
    <row r="73" spans="3:9" x14ac:dyDescent="0.35">
      <c r="C73" s="5" t="s">
        <v>997</v>
      </c>
      <c r="D73">
        <f>IF(Map_mã!$C73&lt;&gt;"",COUNTIFS(Map_mã!$C$6:$C$128,Map_mã!$C73),0)</f>
        <v>1</v>
      </c>
      <c r="E73" s="5" t="s">
        <v>1337</v>
      </c>
      <c r="F73">
        <f>IF(Map_mã!$E73&lt;&gt;"",COUNTIFS(Map_mã!$E$6:$E$128,Map_mã!$E73),0)</f>
        <v>1</v>
      </c>
      <c r="G73">
        <f>IF(_xlfn.XLOOKUP(Map_mã!$E73,CTTM!$F$6:$F$101,CTTM!$K$6:$K$101,0),1,0)</f>
        <v>0</v>
      </c>
      <c r="H73" t="str">
        <f>_xlfn.XLOOKUP(Map_mã!$C73,BCTC!$C$6:$C$112,BCTC!$D$6:$D$112,"-")</f>
        <v>Đầu tư nắm giữ đến ngày đáo hạn dài hạn</v>
      </c>
      <c r="I73" t="str">
        <f>_xlfn.XLOOKUP(Map_mã!$E73,CTTM!$F$6:$F$101,CTTM!$G$6:$G$101,"-")</f>
        <v>Đầu tư nắm giữ đến ngày đáo hạn dài hạn</v>
      </c>
    </row>
    <row r="74" spans="3:9" x14ac:dyDescent="0.35">
      <c r="C74" s="5" t="s">
        <v>1145</v>
      </c>
      <c r="D74">
        <f>IF(Map_mã!$C74&lt;&gt;"",COUNTIFS(Map_mã!$C$6:$C$128,Map_mã!$C74),0)</f>
        <v>1</v>
      </c>
      <c r="E74" s="5" t="s">
        <v>1164</v>
      </c>
      <c r="F74">
        <f>IF(Map_mã!$E74&lt;&gt;"",COUNTIFS(Map_mã!$E$6:$E$128,Map_mã!$E74),0)</f>
        <v>1</v>
      </c>
      <c r="G74">
        <f>IF(_xlfn.XLOOKUP(Map_mã!$E74,CTTM!$F$6:$F$101,CTTM!$K$6:$K$101,0),1,0)</f>
        <v>0</v>
      </c>
      <c r="H74" t="str">
        <f>_xlfn.XLOOKUP(Map_mã!$C74,BCTC!$C$6:$C$112,BCTC!$D$6:$D$112,"-")</f>
        <v>Chi phí trả trước dài hạn</v>
      </c>
      <c r="I74" t="str">
        <f>_xlfn.XLOOKUP(Map_mã!$E74,CTTM!$F$6:$F$101,CTTM!$G$6:$G$101,"-")</f>
        <v>Chi phí trả trước dài hạn</v>
      </c>
    </row>
    <row r="75" spans="3:9" x14ac:dyDescent="0.35">
      <c r="C75" s="5" t="s">
        <v>1150</v>
      </c>
      <c r="D75">
        <f>IF(Map_mã!$C75&lt;&gt;"",COUNTIFS(Map_mã!$C$6:$C$128,Map_mã!$C75),0)</f>
        <v>1</v>
      </c>
      <c r="E75" s="5" t="s">
        <v>1077</v>
      </c>
      <c r="F75">
        <f>IF(Map_mã!$E75&lt;&gt;"",COUNTIFS(Map_mã!$E$6:$E$128,Map_mã!$E75),0)</f>
        <v>1</v>
      </c>
      <c r="G75">
        <f>IF(_xlfn.XLOOKUP(Map_mã!$E75,CTTM!$F$6:$F$101,CTTM!$K$6:$K$101,0),1,0)</f>
        <v>0</v>
      </c>
      <c r="H75" t="str">
        <f>_xlfn.XLOOKUP(Map_mã!$C75,BCTC!$C$6:$C$112,BCTC!$D$6:$D$112,"-")</f>
        <v>Tài sản thuế thu nhập hoãn lại</v>
      </c>
      <c r="I75" t="str">
        <f>_xlfn.XLOOKUP(Map_mã!$E75,CTTM!$F$6:$F$101,CTTM!$G$6:$G$101,"-")</f>
        <v>Tài sản thuế TNDN hoãn lại</v>
      </c>
    </row>
    <row r="76" spans="3:9" x14ac:dyDescent="0.35">
      <c r="C76" s="5" t="s">
        <v>1072</v>
      </c>
      <c r="D76">
        <f>IF(Map_mã!$C76&lt;&gt;"",COUNTIFS(Map_mã!$C$6:$C$128,Map_mã!$C76),0)</f>
        <v>1</v>
      </c>
      <c r="E76" s="5" t="s">
        <v>1364</v>
      </c>
      <c r="F76">
        <f>IF(Map_mã!$E76&lt;&gt;"",COUNTIFS(Map_mã!$E$6:$E$128,Map_mã!$E76),0)</f>
        <v>2</v>
      </c>
      <c r="G76">
        <f>IF(_xlfn.XLOOKUP(Map_mã!$E76,CTTM!$F$6:$F$101,CTTM!$K$6:$K$101,0),1,0)</f>
        <v>0</v>
      </c>
      <c r="H76" t="str">
        <f>_xlfn.XLOOKUP(Map_mã!$C76,BCTC!$C$6:$C$112,BCTC!$D$6:$D$112,"-")</f>
        <v>Thiết bị, vật tư, phụ tùng thay thế dài hạn</v>
      </c>
      <c r="I76" t="str">
        <f>_xlfn.XLOOKUP(Map_mã!$E76,CTTM!$F$6:$F$101,CTTM!$G$6:$G$101,"-")</f>
        <v>Tài sản khác dài hạn</v>
      </c>
    </row>
    <row r="77" spans="3:9" x14ac:dyDescent="0.35">
      <c r="C77" s="5" t="s">
        <v>1056</v>
      </c>
      <c r="D77">
        <f>IF(Map_mã!$C77&lt;&gt;"",COUNTIFS(Map_mã!$C$6:$C$128,Map_mã!$C77),0)</f>
        <v>1</v>
      </c>
      <c r="E77" s="5" t="s">
        <v>1364</v>
      </c>
      <c r="F77">
        <f>IF(Map_mã!$E77&lt;&gt;"",COUNTIFS(Map_mã!$E$6:$E$128,Map_mã!$E77),0)</f>
        <v>2</v>
      </c>
      <c r="G77">
        <f>IF(_xlfn.XLOOKUP(Map_mã!$E77,CTTM!$F$6:$F$101,CTTM!$K$6:$K$101,0),1,0)</f>
        <v>0</v>
      </c>
      <c r="H77" t="str">
        <f>_xlfn.XLOOKUP(Map_mã!$C77,BCTC!$C$6:$C$112,BCTC!$D$6:$D$112,"-")</f>
        <v>Tài sản dài hạn khác</v>
      </c>
      <c r="I77" t="str">
        <f>_xlfn.XLOOKUP(Map_mã!$E77,CTTM!$F$6:$F$101,CTTM!$G$6:$G$101,"-")</f>
        <v>Tài sản khác dài hạn</v>
      </c>
    </row>
    <row r="78" spans="3:9" x14ac:dyDescent="0.35">
      <c r="C78" s="5" t="s">
        <v>1155</v>
      </c>
      <c r="D78">
        <f>IF(Map_mã!$C78&lt;&gt;"",COUNTIFS(Map_mã!$C$6:$C$128,Map_mã!$C78),0)</f>
        <v>1</v>
      </c>
      <c r="E78" s="5" t="s">
        <v>1066</v>
      </c>
      <c r="F78">
        <f>IF(Map_mã!$E78&lt;&gt;"",COUNTIFS(Map_mã!$E$6:$E$128,Map_mã!$E78),0)</f>
        <v>1</v>
      </c>
      <c r="G78">
        <f>IF(_xlfn.XLOOKUP(Map_mã!$E78,CTTM!$F$6:$F$101,CTTM!$K$6:$K$101,0),1,0)</f>
        <v>0</v>
      </c>
      <c r="H78" t="str">
        <f>_xlfn.XLOOKUP(Map_mã!$C78,BCTC!$C$6:$C$112,BCTC!$D$6:$D$112,"-")</f>
        <v>Lợi thế thương mại</v>
      </c>
      <c r="I78" t="str">
        <f>_xlfn.XLOOKUP(Map_mã!$E78,CTTM!$F$6:$F$101,CTTM!$G$6:$G$101,"-")</f>
        <v>Lợi thế thương mại</v>
      </c>
    </row>
    <row r="79" spans="3:9" x14ac:dyDescent="0.35">
      <c r="C79" s="5" t="s">
        <v>18</v>
      </c>
      <c r="D79">
        <f>IF(Map_mã!$C79&lt;&gt;"",COUNTIFS(Map_mã!$C$6:$C$128,Map_mã!$C79),0)</f>
        <v>2</v>
      </c>
      <c r="E79" s="5" t="s">
        <v>1087</v>
      </c>
      <c r="F79">
        <f>IF(Map_mã!$E79&lt;&gt;"",COUNTIFS(Map_mã!$E$6:$E$128,Map_mã!$E79),0)</f>
        <v>1</v>
      </c>
      <c r="G79">
        <f>IF(_xlfn.XLOOKUP(Map_mã!$E79,CTTM!$F$6:$F$101,CTTM!$K$6:$K$101,0),1,0)</f>
        <v>0</v>
      </c>
      <c r="H79" t="str">
        <f>_xlfn.XLOOKUP(Map_mã!$C79,BCTC!$C$6:$C$112,BCTC!$D$6:$D$112,"-")</f>
        <v>Phải trả người bán ngắn hạn</v>
      </c>
      <c r="I79" t="str">
        <f>_xlfn.XLOOKUP(Map_mã!$E79,CTTM!$F$6:$F$101,CTTM!$G$6:$G$101,"-")</f>
        <v>Phải trả người bán ngắn hạn</v>
      </c>
    </row>
    <row r="80" spans="3:9" x14ac:dyDescent="0.35">
      <c r="C80" s="5" t="s">
        <v>18</v>
      </c>
      <c r="D80">
        <f>IF(Map_mã!$C80&lt;&gt;"",COUNTIFS(Map_mã!$C$6:$C$128,Map_mã!$C80),0)</f>
        <v>2</v>
      </c>
      <c r="E80" s="5" t="s">
        <v>1535</v>
      </c>
      <c r="F80">
        <f>IF(Map_mã!$E80&lt;&gt;"",COUNTIFS(Map_mã!$E$6:$E$128,Map_mã!$E80),0)</f>
        <v>1</v>
      </c>
      <c r="G80">
        <f>IF(_xlfn.XLOOKUP(Map_mã!$E80,CTTM!$F$6:$F$101,CTTM!$K$6:$K$101,0),1,0)</f>
        <v>1</v>
      </c>
      <c r="H80" t="str">
        <f>_xlfn.XLOOKUP(Map_mã!$C80,BCTC!$C$6:$C$112,BCTC!$D$6:$D$112,"-")</f>
        <v>Phải trả người bán ngắn hạn</v>
      </c>
      <c r="I80" t="str">
        <f>_xlfn.XLOOKUP(Map_mã!$E80,CTTM!$F$6:$F$101,CTTM!$G$6:$G$101,"-")</f>
        <v>Phải trả người bán ngắn hạn (BC riêng)</v>
      </c>
    </row>
    <row r="81" spans="3:9" x14ac:dyDescent="0.35">
      <c r="C81" s="5" t="s">
        <v>541</v>
      </c>
      <c r="D81">
        <f>IF(Map_mã!$C81&lt;&gt;"",COUNTIFS(Map_mã!$C$6:$C$128,Map_mã!$C81),0)</f>
        <v>2</v>
      </c>
      <c r="E81" s="5" t="s">
        <v>1540</v>
      </c>
      <c r="F81">
        <f>IF(Map_mã!$E81&lt;&gt;"",COUNTIFS(Map_mã!$E$6:$E$128,Map_mã!$E81),0)</f>
        <v>1</v>
      </c>
      <c r="G81">
        <f>IF(_xlfn.XLOOKUP(Map_mã!$E81,CTTM!$F$6:$F$101,CTTM!$K$6:$K$101,0),1,0)</f>
        <v>0</v>
      </c>
      <c r="H81" t="str">
        <f>_xlfn.XLOOKUP(Map_mã!$C81,BCTC!$C$6:$C$112,BCTC!$D$6:$D$112,"-")</f>
        <v>Người mua trả tiền trước ngắn hạn</v>
      </c>
      <c r="I81" t="str">
        <f>_xlfn.XLOOKUP(Map_mã!$E81,CTTM!$F$6:$F$101,CTTM!$G$6:$G$101,"-")</f>
        <v>Người mua trả trước ngắn hạn</v>
      </c>
    </row>
    <row r="82" spans="3:9" x14ac:dyDescent="0.35">
      <c r="C82" s="5" t="s">
        <v>541</v>
      </c>
      <c r="D82">
        <f>IF(Map_mã!$C82&lt;&gt;"",COUNTIFS(Map_mã!$C$6:$C$128,Map_mã!$C82),0)</f>
        <v>2</v>
      </c>
      <c r="E82" s="5" t="s">
        <v>1542</v>
      </c>
      <c r="F82">
        <f>IF(Map_mã!$E82&lt;&gt;"",COUNTIFS(Map_mã!$E$6:$E$128,Map_mã!$E82),0)</f>
        <v>1</v>
      </c>
      <c r="G82">
        <f>IF(_xlfn.XLOOKUP(Map_mã!$E82,CTTM!$F$6:$F$101,CTTM!$K$6:$K$101,0),1,0)</f>
        <v>1</v>
      </c>
      <c r="H82" t="str">
        <f>_xlfn.XLOOKUP(Map_mã!$C82,BCTC!$C$6:$C$112,BCTC!$D$6:$D$112,"-")</f>
        <v>Người mua trả tiền trước ngắn hạn</v>
      </c>
      <c r="I82" t="str">
        <f>_xlfn.XLOOKUP(Map_mã!$E82,CTTM!$F$6:$F$101,CTTM!$G$6:$G$101,"-")</f>
        <v>Người mua trả trước ngắn hạn (BC riêng)</v>
      </c>
    </row>
    <row r="83" spans="3:9" x14ac:dyDescent="0.35">
      <c r="C83" s="5" t="s">
        <v>196</v>
      </c>
      <c r="D83">
        <f>IF(Map_mã!$C83&lt;&gt;"",COUNTIFS(Map_mã!$C$6:$C$128,Map_mã!$C83),0)</f>
        <v>1</v>
      </c>
      <c r="E83" s="5" t="s">
        <v>1548</v>
      </c>
      <c r="F83">
        <f>IF(Map_mã!$E83&lt;&gt;"",COUNTIFS(Map_mã!$E$6:$E$128,Map_mã!$E83),0)</f>
        <v>2</v>
      </c>
      <c r="G83">
        <f>IF(_xlfn.XLOOKUP(Map_mã!$E83,CTTM!$F$6:$F$101,CTTM!$K$6:$K$101,0),1,0)</f>
        <v>0</v>
      </c>
      <c r="H83" t="str">
        <f>_xlfn.XLOOKUP(Map_mã!$C83,BCTC!$C$6:$C$112,BCTC!$D$6:$D$112,"-")</f>
        <v>Thuế và các khoản phải nộp Nhà nước</v>
      </c>
      <c r="I83" t="str">
        <f>_xlfn.XLOOKUP(Map_mã!$E83,CTTM!$F$6:$F$101,CTTM!$G$6:$G$101,"-")</f>
        <v>Thuế và các khoản phải nộp Nhà nước</v>
      </c>
    </row>
    <row r="84" spans="3:9" x14ac:dyDescent="0.35">
      <c r="C84" s="5" t="s">
        <v>20</v>
      </c>
      <c r="D84">
        <f>IF(Map_mã!$C84&lt;&gt;"",COUNTIFS(Map_mã!$C$6:$C$128,Map_mã!$C84),0)</f>
        <v>1</v>
      </c>
      <c r="E84" s="5"/>
      <c r="F84">
        <f>IF(Map_mã!$E84&lt;&gt;"",COUNTIFS(Map_mã!$E$6:$E$128,Map_mã!$E84),0)</f>
        <v>0</v>
      </c>
      <c r="G84">
        <f>IF(_xlfn.XLOOKUP(Map_mã!$E84,CTTM!$F$6:$F$101,CTTM!$K$6:$K$101,0),1,0)</f>
        <v>0</v>
      </c>
      <c r="H84" t="str">
        <f>_xlfn.XLOOKUP(Map_mã!$C84,BCTC!$C$6:$C$112,BCTC!$D$6:$D$112,"-")</f>
        <v>Phải trả người lao động</v>
      </c>
      <c r="I84" t="str">
        <f>_xlfn.XLOOKUP(Map_mã!$E84,CTTM!$F$6:$F$101,CTTM!$G$6:$G$101,"-")</f>
        <v>-</v>
      </c>
    </row>
    <row r="85" spans="3:9" x14ac:dyDescent="0.35">
      <c r="C85" s="5" t="s">
        <v>321</v>
      </c>
      <c r="D85">
        <f>IF(Map_mã!$C85&lt;&gt;"",COUNTIFS(Map_mã!$C$6:$C$128,Map_mã!$C85),0)</f>
        <v>1</v>
      </c>
      <c r="E85" s="5" t="s">
        <v>1549</v>
      </c>
      <c r="F85">
        <f>IF(Map_mã!$E85&lt;&gt;"",COUNTIFS(Map_mã!$E$6:$E$128,Map_mã!$E85),0)</f>
        <v>1</v>
      </c>
      <c r="G85">
        <f>IF(_xlfn.XLOOKUP(Map_mã!$E85,CTTM!$F$6:$F$101,CTTM!$K$6:$K$101,0),1,0)</f>
        <v>0</v>
      </c>
      <c r="H85" t="str">
        <f>_xlfn.XLOOKUP(Map_mã!$C85,BCTC!$C$6:$C$112,BCTC!$D$6:$D$112,"-")</f>
        <v>Chi phí phải trả ngắn hạn</v>
      </c>
      <c r="I85" t="str">
        <f>_xlfn.XLOOKUP(Map_mã!$E85,CTTM!$F$6:$F$101,CTTM!$G$6:$G$101,"-")</f>
        <v>Chi phí phải trả ngắn hạn</v>
      </c>
    </row>
    <row r="86" spans="3:9" x14ac:dyDescent="0.35">
      <c r="C86" s="5" t="s">
        <v>441</v>
      </c>
      <c r="D86">
        <f>IF(Map_mã!$C86&lt;&gt;"",COUNTIFS(Map_mã!$C$6:$C$128,Map_mã!$C86),0)</f>
        <v>1</v>
      </c>
      <c r="E86" s="5" t="s">
        <v>1557</v>
      </c>
      <c r="F86">
        <f>IF(Map_mã!$E86&lt;&gt;"",COUNTIFS(Map_mã!$E$6:$E$128,Map_mã!$E86),0)</f>
        <v>3</v>
      </c>
      <c r="G86">
        <f>IF(_xlfn.XLOOKUP(Map_mã!$E86,CTTM!$F$6:$F$101,CTTM!$K$6:$K$101,0),1,0)</f>
        <v>0</v>
      </c>
      <c r="H86" t="str">
        <f>_xlfn.XLOOKUP(Map_mã!$C86,BCTC!$C$6:$C$112,BCTC!$D$6:$D$112,"-")</f>
        <v>Phải trả nội bộ ngắn hạn</v>
      </c>
      <c r="I86" t="str">
        <f>_xlfn.XLOOKUP(Map_mã!$E86,CTTM!$F$6:$F$101,CTTM!$G$6:$G$101,"-")</f>
        <v>Phải trả nội bộ ngắn hạn</v>
      </c>
    </row>
    <row r="87" spans="3:9" x14ac:dyDescent="0.35">
      <c r="C87" s="5" t="s">
        <v>481</v>
      </c>
      <c r="D87">
        <f>IF(Map_mã!$C87&lt;&gt;"",COUNTIFS(Map_mã!$C$6:$C$128,Map_mã!$C87),0)</f>
        <v>1</v>
      </c>
      <c r="E87" s="5" t="s">
        <v>1559</v>
      </c>
      <c r="F87">
        <f>IF(Map_mã!$E87&lt;&gt;"",COUNTIFS(Map_mã!$E$6:$E$128,Map_mã!$E87),0)</f>
        <v>1</v>
      </c>
      <c r="G87">
        <f>IF(_xlfn.XLOOKUP(Map_mã!$E87,CTTM!$F$6:$F$101,CTTM!$K$6:$K$101,0),1,0)</f>
        <v>0</v>
      </c>
      <c r="H87" t="str">
        <f>_xlfn.XLOOKUP(Map_mã!$C87,BCTC!$C$6:$C$112,BCTC!$D$6:$D$112,"-")</f>
        <v>Phải trả theo tiến độ kế hoạch HĐXD</v>
      </c>
      <c r="I87" t="str">
        <f>_xlfn.XLOOKUP(Map_mã!$E87,CTTM!$F$6:$F$101,CTTM!$G$6:$G$101,"-")</f>
        <v>Phải trả theo tiến độ kế hoạch HĐXD</v>
      </c>
    </row>
    <row r="88" spans="3:9" x14ac:dyDescent="0.35">
      <c r="C88" s="5" t="s">
        <v>271</v>
      </c>
      <c r="D88">
        <f>IF(Map_mã!$C88&lt;&gt;"",COUNTIFS(Map_mã!$C$6:$C$128,Map_mã!$C88),0)</f>
        <v>1</v>
      </c>
      <c r="E88" s="5" t="s">
        <v>1560</v>
      </c>
      <c r="F88">
        <f>IF(Map_mã!$E88&lt;&gt;"",COUNTIFS(Map_mã!$E$6:$E$128,Map_mã!$E88),0)</f>
        <v>1</v>
      </c>
      <c r="G88">
        <f>IF(_xlfn.XLOOKUP(Map_mã!$E88,CTTM!$F$6:$F$101,CTTM!$K$6:$K$101,0),1,0)</f>
        <v>0</v>
      </c>
      <c r="H88" t="str">
        <f>_xlfn.XLOOKUP(Map_mã!$C88,BCTC!$C$6:$C$112,BCTC!$D$6:$D$112,"-")</f>
        <v>Doanh thu chưa thực hiện ngắn hạn</v>
      </c>
      <c r="I88" t="str">
        <f>_xlfn.XLOOKUP(Map_mã!$E88,CTTM!$F$6:$F$101,CTTM!$G$6:$G$101,"-")</f>
        <v>Doanh thu chưa thực hiện ngắn hạn</v>
      </c>
    </row>
    <row r="89" spans="3:9" x14ac:dyDescent="0.35">
      <c r="C89" s="5" t="s">
        <v>546</v>
      </c>
      <c r="D89">
        <f>IF(Map_mã!$C89&lt;&gt;"",COUNTIFS(Map_mã!$C$6:$C$128,Map_mã!$C89),0)</f>
        <v>2</v>
      </c>
      <c r="E89" s="5" t="s">
        <v>1551</v>
      </c>
      <c r="F89">
        <f>IF(Map_mã!$E89&lt;&gt;"",COUNTIFS(Map_mã!$E$6:$E$128,Map_mã!$E89),0)</f>
        <v>1</v>
      </c>
      <c r="G89">
        <f>IF(_xlfn.XLOOKUP(Map_mã!$E89,CTTM!$F$6:$F$101,CTTM!$K$6:$K$101,0),1,0)</f>
        <v>0</v>
      </c>
      <c r="H89" t="str">
        <f>_xlfn.XLOOKUP(Map_mã!$C89,BCTC!$C$6:$C$112,BCTC!$D$6:$D$112,"-")</f>
        <v>Các khoản phải trả ngắn hạn khác</v>
      </c>
      <c r="I89" t="str">
        <f>_xlfn.XLOOKUP(Map_mã!$E89,CTTM!$F$6:$F$101,CTTM!$G$6:$G$101,"-")</f>
        <v>Phải trả khác ngắn hạn</v>
      </c>
    </row>
    <row r="90" spans="3:9" x14ac:dyDescent="0.35">
      <c r="C90" s="5" t="s">
        <v>546</v>
      </c>
      <c r="D90">
        <f>IF(Map_mã!$C90&lt;&gt;"",COUNTIFS(Map_mã!$C$6:$C$128,Map_mã!$C90),0)</f>
        <v>2</v>
      </c>
      <c r="E90" s="5" t="s">
        <v>1553</v>
      </c>
      <c r="F90">
        <f>IF(Map_mã!$E90&lt;&gt;"",COUNTIFS(Map_mã!$E$6:$E$128,Map_mã!$E90),0)</f>
        <v>1</v>
      </c>
      <c r="G90">
        <f>IF(_xlfn.XLOOKUP(Map_mã!$E90,CTTM!$F$6:$F$101,CTTM!$K$6:$K$101,0),1,0)</f>
        <v>1</v>
      </c>
      <c r="H90" t="str">
        <f>_xlfn.XLOOKUP(Map_mã!$C90,BCTC!$C$6:$C$112,BCTC!$D$6:$D$112,"-")</f>
        <v>Các khoản phải trả ngắn hạn khác</v>
      </c>
      <c r="I90" t="str">
        <f>_xlfn.XLOOKUP(Map_mã!$E90,CTTM!$F$6:$F$101,CTTM!$G$6:$G$101,"-")</f>
        <v>Phải trả khác ngắn hạn</v>
      </c>
    </row>
    <row r="91" spans="3:9" x14ac:dyDescent="0.35">
      <c r="C91" s="5" t="s">
        <v>21</v>
      </c>
      <c r="D91">
        <f>IF(Map_mã!$C91&lt;&gt;"",COUNTIFS(Map_mã!$C$6:$C$128,Map_mã!$C91),0)</f>
        <v>1</v>
      </c>
      <c r="E91" s="5" t="s">
        <v>72</v>
      </c>
      <c r="F91">
        <f>IF(Map_mã!$E91&lt;&gt;"",COUNTIFS(Map_mã!$E$6:$E$128,Map_mã!$E91),0)</f>
        <v>1</v>
      </c>
      <c r="G91">
        <f>IF(_xlfn.XLOOKUP(Map_mã!$E91,CTTM!$F$6:$F$101,CTTM!$K$6:$K$101,0),1,0)</f>
        <v>0</v>
      </c>
      <c r="H91" t="str">
        <f>_xlfn.XLOOKUP(Map_mã!$C91,BCTC!$C$6:$C$112,BCTC!$D$6:$D$112,"-")</f>
        <v>Vay và nợ thuê tài chính ngắn hạn</v>
      </c>
      <c r="I91" t="str">
        <f>_xlfn.XLOOKUP(Map_mã!$E91,CTTM!$F$6:$F$101,CTTM!$G$6:$G$101,"-")</f>
        <v>Vay ngắn hạn</v>
      </c>
    </row>
    <row r="92" spans="3:9" x14ac:dyDescent="0.35">
      <c r="C92" s="5" t="s">
        <v>373</v>
      </c>
      <c r="D92">
        <f>IF(Map_mã!$C92&lt;&gt;"",COUNTIFS(Map_mã!$C$6:$C$128,Map_mã!$C92),0)</f>
        <v>1</v>
      </c>
      <c r="E92" s="5" t="s">
        <v>1024</v>
      </c>
      <c r="F92">
        <f>IF(Map_mã!$E92&lt;&gt;"",COUNTIFS(Map_mã!$E$6:$E$128,Map_mã!$E92),0)</f>
        <v>1</v>
      </c>
      <c r="G92">
        <f>IF(_xlfn.XLOOKUP(Map_mã!$E92,CTTM!$F$6:$F$101,CTTM!$K$6:$K$101,0),1,0)</f>
        <v>0</v>
      </c>
      <c r="H92" t="str">
        <f>_xlfn.XLOOKUP(Map_mã!$C92,BCTC!$C$6:$C$112,BCTC!$D$6:$D$112,"-")</f>
        <v>Dự phòng phải trả ngắn hạn</v>
      </c>
      <c r="I92" t="str">
        <f>_xlfn.XLOOKUP(Map_mã!$E92,CTTM!$F$6:$F$101,CTTM!$G$6:$G$101,"-")</f>
        <v>Dự phòng phải trả ngắn hạn</v>
      </c>
    </row>
    <row r="93" spans="3:9" x14ac:dyDescent="0.35">
      <c r="C93" s="5" t="s">
        <v>231</v>
      </c>
      <c r="D93">
        <f>IF(Map_mã!$C93&lt;&gt;"",COUNTIFS(Map_mã!$C$6:$C$128,Map_mã!$C93),0)</f>
        <v>1</v>
      </c>
      <c r="E93" s="5" t="s">
        <v>1114</v>
      </c>
      <c r="F93">
        <f>IF(Map_mã!$E93&lt;&gt;"",COUNTIFS(Map_mã!$E$6:$E$128,Map_mã!$E93),0)</f>
        <v>4</v>
      </c>
      <c r="G93">
        <f>IF(_xlfn.XLOOKUP(Map_mã!$E93,CTTM!$F$6:$F$101,CTTM!$K$6:$K$101,0),1,0)</f>
        <v>0</v>
      </c>
      <c r="H93" t="str">
        <f>_xlfn.XLOOKUP(Map_mã!$C93,BCTC!$C$6:$C$112,BCTC!$D$6:$D$112,"-")</f>
        <v>Quỹ khen thưởng, phúc lợi</v>
      </c>
      <c r="I93" t="str">
        <f>_xlfn.XLOOKUP(Map_mã!$E93,CTTM!$F$6:$F$101,CTTM!$G$6:$G$101,"-")</f>
        <v>Quỹ không thuộc CSH</v>
      </c>
    </row>
    <row r="94" spans="3:9" x14ac:dyDescent="0.35">
      <c r="C94" s="5" t="s">
        <v>333</v>
      </c>
      <c r="D94">
        <f>IF(Map_mã!$C94&lt;&gt;"",COUNTIFS(Map_mã!$C$6:$C$128,Map_mã!$C94),0)</f>
        <v>1</v>
      </c>
      <c r="E94" s="5" t="s">
        <v>1114</v>
      </c>
      <c r="F94">
        <f>IF(Map_mã!$E94&lt;&gt;"",COUNTIFS(Map_mã!$E$6:$E$128,Map_mã!$E94),0)</f>
        <v>4</v>
      </c>
      <c r="G94">
        <f>IF(_xlfn.XLOOKUP(Map_mã!$E94,CTTM!$F$6:$F$101,CTTM!$K$6:$K$101,0),1,0)</f>
        <v>0</v>
      </c>
      <c r="H94" t="str">
        <f>_xlfn.XLOOKUP(Map_mã!$C94,BCTC!$C$6:$C$112,BCTC!$D$6:$D$112,"-")</f>
        <v>Quỹ bình ổn giá</v>
      </c>
      <c r="I94" t="str">
        <f>_xlfn.XLOOKUP(Map_mã!$E94,CTTM!$F$6:$F$101,CTTM!$G$6:$G$101,"-")</f>
        <v>Quỹ không thuộc CSH</v>
      </c>
    </row>
    <row r="95" spans="3:9" x14ac:dyDescent="0.35">
      <c r="C95" s="5" t="s">
        <v>431</v>
      </c>
      <c r="D95">
        <f>IF(Map_mã!$C95&lt;&gt;"",COUNTIFS(Map_mã!$C$6:$C$128,Map_mã!$C95),0)</f>
        <v>1</v>
      </c>
      <c r="E95" s="5"/>
      <c r="F95">
        <f>IF(Map_mã!$E95&lt;&gt;"",COUNTIFS(Map_mã!$E$6:$E$128,Map_mã!$E95),0)</f>
        <v>0</v>
      </c>
      <c r="G95">
        <f>IF(_xlfn.XLOOKUP(Map_mã!$E95,CTTM!$F$6:$F$101,CTTM!$K$6:$K$101,0),1,0)</f>
        <v>0</v>
      </c>
      <c r="H95" t="str">
        <f>_xlfn.XLOOKUP(Map_mã!$C95,BCTC!$C$6:$C$112,BCTC!$D$6:$D$112,"-")</f>
        <v>Giao dịch mua bán lại trái phiếu Chính phủ</v>
      </c>
      <c r="I95" t="str">
        <f>_xlfn.XLOOKUP(Map_mã!$E95,CTTM!$F$6:$F$101,CTTM!$G$6:$G$101,"-")</f>
        <v>-</v>
      </c>
    </row>
    <row r="96" spans="3:9" x14ac:dyDescent="0.35">
      <c r="C96" s="5" t="s">
        <v>186</v>
      </c>
      <c r="D96">
        <f>IF(Map_mã!$C96&lt;&gt;"",COUNTIFS(Map_mã!$C$6:$C$128,Map_mã!$C96),0)</f>
        <v>2</v>
      </c>
      <c r="E96" s="5" t="s">
        <v>1537</v>
      </c>
      <c r="F96">
        <f>IF(Map_mã!$E96&lt;&gt;"",COUNTIFS(Map_mã!$E$6:$E$128,Map_mã!$E96),0)</f>
        <v>1</v>
      </c>
      <c r="G96">
        <f>IF(_xlfn.XLOOKUP(Map_mã!$E96,CTTM!$F$6:$F$101,CTTM!$K$6:$K$101,0),1,0)</f>
        <v>0</v>
      </c>
      <c r="H96" t="str">
        <f>_xlfn.XLOOKUP(Map_mã!$C96,BCTC!$C$6:$C$112,BCTC!$D$6:$D$112,"-")</f>
        <v>Phải trả người bán dài hạn</v>
      </c>
      <c r="I96" t="str">
        <f>_xlfn.XLOOKUP(Map_mã!$E96,CTTM!$F$6:$F$101,CTTM!$G$6:$G$101,"-")</f>
        <v>Phải trả người bán dài hạn</v>
      </c>
    </row>
    <row r="97" spans="3:9" x14ac:dyDescent="0.35">
      <c r="C97" s="5" t="s">
        <v>186</v>
      </c>
      <c r="D97">
        <f>IF(Map_mã!$C97&lt;&gt;"",COUNTIFS(Map_mã!$C$6:$C$128,Map_mã!$C97),0)</f>
        <v>2</v>
      </c>
      <c r="E97" s="5" t="s">
        <v>1538</v>
      </c>
      <c r="F97">
        <f>IF(Map_mã!$E97&lt;&gt;"",COUNTIFS(Map_mã!$E$6:$E$128,Map_mã!$E97),0)</f>
        <v>1</v>
      </c>
      <c r="G97">
        <f>IF(_xlfn.XLOOKUP(Map_mã!$E97,CTTM!$F$6:$F$101,CTTM!$K$6:$K$101,0),1,0)</f>
        <v>1</v>
      </c>
      <c r="H97" t="str">
        <f>_xlfn.XLOOKUP(Map_mã!$C97,BCTC!$C$6:$C$112,BCTC!$D$6:$D$112,"-")</f>
        <v>Phải trả người bán dài hạn</v>
      </c>
      <c r="I97" t="str">
        <f>_xlfn.XLOOKUP(Map_mã!$E97,CTTM!$F$6:$F$101,CTTM!$G$6:$G$101,"-")</f>
        <v>Phải trả người bán dài hạn (BC riêng)</v>
      </c>
    </row>
    <row r="98" spans="3:9" x14ac:dyDescent="0.35">
      <c r="C98" s="5" t="s">
        <v>226</v>
      </c>
      <c r="D98">
        <f>IF(Map_mã!$C98&lt;&gt;"",COUNTIFS(Map_mã!$C$6:$C$128,Map_mã!$C98),0)</f>
        <v>2</v>
      </c>
      <c r="E98" s="5" t="s">
        <v>1544</v>
      </c>
      <c r="F98">
        <f>IF(Map_mã!$E98&lt;&gt;"",COUNTIFS(Map_mã!$E$6:$E$128,Map_mã!$E98),0)</f>
        <v>1</v>
      </c>
      <c r="G98">
        <f>IF(_xlfn.XLOOKUP(Map_mã!$E98,CTTM!$F$6:$F$101,CTTM!$K$6:$K$101,0),1,0)</f>
        <v>0</v>
      </c>
      <c r="H98" t="str">
        <f>_xlfn.XLOOKUP(Map_mã!$C98,BCTC!$C$6:$C$112,BCTC!$D$6:$D$112,"-")</f>
        <v>Người mua trả tiền trước dài hạn</v>
      </c>
      <c r="I98" t="str">
        <f>_xlfn.XLOOKUP(Map_mã!$E98,CTTM!$F$6:$F$101,CTTM!$G$6:$G$101,"-")</f>
        <v>Người mua trả trước dài hạn</v>
      </c>
    </row>
    <row r="99" spans="3:9" x14ac:dyDescent="0.35">
      <c r="C99" s="5" t="s">
        <v>226</v>
      </c>
      <c r="D99">
        <f>IF(Map_mã!$C99&lt;&gt;"",COUNTIFS(Map_mã!$C$6:$C$128,Map_mã!$C99),0)</f>
        <v>2</v>
      </c>
      <c r="E99" s="5" t="s">
        <v>1546</v>
      </c>
      <c r="F99">
        <f>IF(Map_mã!$E99&lt;&gt;"",COUNTIFS(Map_mã!$E$6:$E$128,Map_mã!$E99),0)</f>
        <v>1</v>
      </c>
      <c r="G99">
        <f>IF(_xlfn.XLOOKUP(Map_mã!$E99,CTTM!$F$6:$F$101,CTTM!$K$6:$K$101,0),1,0)</f>
        <v>1</v>
      </c>
      <c r="H99" t="str">
        <f>_xlfn.XLOOKUP(Map_mã!$C99,BCTC!$C$6:$C$112,BCTC!$D$6:$D$112,"-")</f>
        <v>Người mua trả tiền trước dài hạn</v>
      </c>
      <c r="I99" t="str">
        <f>_xlfn.XLOOKUP(Map_mã!$E99,CTTM!$F$6:$F$101,CTTM!$G$6:$G$101,"-")</f>
        <v>Người mua trả trước dài hạn (BC riêng)</v>
      </c>
    </row>
    <row r="100" spans="3:9" x14ac:dyDescent="0.35">
      <c r="C100" s="5" t="s">
        <v>466</v>
      </c>
      <c r="D100">
        <f>IF(Map_mã!$C100&lt;&gt;"",COUNTIFS(Map_mã!$C$6:$C$128,Map_mã!$C100),0)</f>
        <v>1</v>
      </c>
      <c r="E100" s="5" t="s">
        <v>1550</v>
      </c>
      <c r="F100">
        <f>IF(Map_mã!$E100&lt;&gt;"",COUNTIFS(Map_mã!$E$6:$E$128,Map_mã!$E100),0)</f>
        <v>1</v>
      </c>
      <c r="G100">
        <f>IF(_xlfn.XLOOKUP(Map_mã!$E100,CTTM!$F$6:$F$101,CTTM!$K$6:$K$101,0),1,0)</f>
        <v>0</v>
      </c>
      <c r="H100" t="str">
        <f>_xlfn.XLOOKUP(Map_mã!$C100,BCTC!$C$6:$C$112,BCTC!$D$6:$D$112,"-")</f>
        <v>Chi phí phải trả dài hạn</v>
      </c>
      <c r="I100" t="str">
        <f>_xlfn.XLOOKUP(Map_mã!$E100,CTTM!$F$6:$F$101,CTTM!$G$6:$G$101,"-")</f>
        <v>Chi phí phải trả dài hạn</v>
      </c>
    </row>
    <row r="101" spans="3:9" x14ac:dyDescent="0.35">
      <c r="C101" s="5" t="s">
        <v>206</v>
      </c>
      <c r="D101">
        <f>IF(Map_mã!$C101&lt;&gt;"",COUNTIFS(Map_mã!$C$6:$C$128,Map_mã!$C101),0)</f>
        <v>1</v>
      </c>
      <c r="E101" s="5" t="s">
        <v>1557</v>
      </c>
      <c r="F101">
        <f>IF(Map_mã!$E101&lt;&gt;"",COUNTIFS(Map_mã!$E$6:$E$128,Map_mã!$E101),0)</f>
        <v>3</v>
      </c>
      <c r="G101">
        <f>IF(_xlfn.XLOOKUP(Map_mã!$E101,CTTM!$F$6:$F$101,CTTM!$K$6:$K$101,0),1,0)</f>
        <v>0</v>
      </c>
      <c r="H101" t="str">
        <f>_xlfn.XLOOKUP(Map_mã!$C101,BCTC!$C$6:$C$112,BCTC!$D$6:$D$112,"-")</f>
        <v>Phải trả nội bộ về vốn kinh doanh</v>
      </c>
      <c r="I101" t="str">
        <f>_xlfn.XLOOKUP(Map_mã!$E101,CTTM!$F$6:$F$101,CTTM!$G$6:$G$101,"-")</f>
        <v>Phải trả nội bộ ngắn hạn</v>
      </c>
    </row>
    <row r="102" spans="3:9" x14ac:dyDescent="0.35">
      <c r="C102" s="5" t="s">
        <v>556</v>
      </c>
      <c r="D102">
        <f>IF(Map_mã!$C102&lt;&gt;"",COUNTIFS(Map_mã!$C$6:$C$128,Map_mã!$C102),0)</f>
        <v>1</v>
      </c>
      <c r="E102" s="5" t="s">
        <v>1557</v>
      </c>
      <c r="F102">
        <f>IF(Map_mã!$E102&lt;&gt;"",COUNTIFS(Map_mã!$E$6:$E$128,Map_mã!$E102),0)</f>
        <v>3</v>
      </c>
      <c r="G102">
        <f>IF(_xlfn.XLOOKUP(Map_mã!$E102,CTTM!$F$6:$F$101,CTTM!$K$6:$K$101,0),1,0)</f>
        <v>0</v>
      </c>
      <c r="H102" t="str">
        <f>_xlfn.XLOOKUP(Map_mã!$C102,BCTC!$C$6:$C$112,BCTC!$D$6:$D$112,"-")</f>
        <v>Phải trả nội bộ dài hạn</v>
      </c>
      <c r="I102" t="str">
        <f>_xlfn.XLOOKUP(Map_mã!$E102,CTTM!$F$6:$F$101,CTTM!$G$6:$G$101,"-")</f>
        <v>Phải trả nội bộ ngắn hạn</v>
      </c>
    </row>
    <row r="103" spans="3:9" x14ac:dyDescent="0.35">
      <c r="C103" s="5" t="s">
        <v>418</v>
      </c>
      <c r="D103">
        <f>IF(Map_mã!$C103&lt;&gt;"",COUNTIFS(Map_mã!$C$6:$C$128,Map_mã!$C103),0)</f>
        <v>1</v>
      </c>
      <c r="E103" s="5" t="s">
        <v>1561</v>
      </c>
      <c r="F103">
        <f>IF(Map_mã!$E103&lt;&gt;"",COUNTIFS(Map_mã!$E$6:$E$128,Map_mã!$E103),0)</f>
        <v>1</v>
      </c>
      <c r="G103">
        <f>IF(_xlfn.XLOOKUP(Map_mã!$E103,CTTM!$F$6:$F$101,CTTM!$K$6:$K$101,0),1,0)</f>
        <v>0</v>
      </c>
      <c r="H103" t="str">
        <f>_xlfn.XLOOKUP(Map_mã!$C103,BCTC!$C$6:$C$112,BCTC!$D$6:$D$112,"-")</f>
        <v>Doanh thu chưa thực hiện dài hạn</v>
      </c>
      <c r="I103" t="str">
        <f>_xlfn.XLOOKUP(Map_mã!$E103,CTTM!$F$6:$F$101,CTTM!$G$6:$G$101,"-")</f>
        <v>Doanh thu chưa thực hiện dài hạn</v>
      </c>
    </row>
    <row r="104" spans="3:9" x14ac:dyDescent="0.35">
      <c r="C104" s="5" t="s">
        <v>326</v>
      </c>
      <c r="D104">
        <f>IF(Map_mã!$C104&lt;&gt;"",COUNTIFS(Map_mã!$C$6:$C$128,Map_mã!$C104),0)</f>
        <v>2</v>
      </c>
      <c r="E104" s="5" t="s">
        <v>1554</v>
      </c>
      <c r="F104">
        <f>IF(Map_mã!$E104&lt;&gt;"",COUNTIFS(Map_mã!$E$6:$E$128,Map_mã!$E104),0)</f>
        <v>1</v>
      </c>
      <c r="G104">
        <f>IF(_xlfn.XLOOKUP(Map_mã!$E104,CTTM!$F$6:$F$101,CTTM!$K$6:$K$101,0),1,0)</f>
        <v>0</v>
      </c>
      <c r="H104" t="str">
        <f>_xlfn.XLOOKUP(Map_mã!$C104,BCTC!$C$6:$C$112,BCTC!$D$6:$D$112,"-")</f>
        <v>Phải trả dài hạn khác</v>
      </c>
      <c r="I104" t="str">
        <f>_xlfn.XLOOKUP(Map_mã!$E104,CTTM!$F$6:$F$101,CTTM!$G$6:$G$101,"-")</f>
        <v>Phải trả khác dài hạn</v>
      </c>
    </row>
    <row r="105" spans="3:9" x14ac:dyDescent="0.35">
      <c r="C105" s="5" t="s">
        <v>326</v>
      </c>
      <c r="D105">
        <f>IF(Map_mã!$C105&lt;&gt;"",COUNTIFS(Map_mã!$C$6:$C$128,Map_mã!$C105),0)</f>
        <v>2</v>
      </c>
      <c r="E105" s="5" t="s">
        <v>1556</v>
      </c>
      <c r="F105">
        <f>IF(Map_mã!$E105&lt;&gt;"",COUNTIFS(Map_mã!$E$6:$E$128,Map_mã!$E105),0)</f>
        <v>1</v>
      </c>
      <c r="G105">
        <f>IF(_xlfn.XLOOKUP(Map_mã!$E105,CTTM!$F$6:$F$101,CTTM!$K$6:$K$101,0),1,0)</f>
        <v>1</v>
      </c>
      <c r="H105" t="str">
        <f>_xlfn.XLOOKUP(Map_mã!$C105,BCTC!$C$6:$C$112,BCTC!$D$6:$D$112,"-")</f>
        <v>Phải trả dài hạn khác</v>
      </c>
      <c r="I105" t="str">
        <f>_xlfn.XLOOKUP(Map_mã!$E105,CTTM!$F$6:$F$101,CTTM!$G$6:$G$101,"-")</f>
        <v>Phải trả khác dài hạn</v>
      </c>
    </row>
    <row r="106" spans="3:9" x14ac:dyDescent="0.35">
      <c r="C106" s="5" t="s">
        <v>171</v>
      </c>
      <c r="D106">
        <f>IF(Map_mã!$C106&lt;&gt;"",COUNTIFS(Map_mã!$C$6:$C$128,Map_mã!$C106),0)</f>
        <v>1</v>
      </c>
      <c r="E106" s="5" t="s">
        <v>1030</v>
      </c>
      <c r="F106">
        <f>IF(Map_mã!$E106&lt;&gt;"",COUNTIFS(Map_mã!$E$6:$E$128,Map_mã!$E106),0)</f>
        <v>2</v>
      </c>
      <c r="G106">
        <f>IF(_xlfn.XLOOKUP(Map_mã!$E106,CTTM!$F$6:$F$101,CTTM!$K$6:$K$101,0),1,0)</f>
        <v>0</v>
      </c>
      <c r="H106" t="str">
        <f>_xlfn.XLOOKUP(Map_mã!$C106,BCTC!$C$6:$C$112,BCTC!$D$6:$D$112,"-")</f>
        <v>Vay và nợ thuê tài chính dài hạn</v>
      </c>
      <c r="I106" t="str">
        <f>_xlfn.XLOOKUP(Map_mã!$E106,CTTM!$F$6:$F$101,CTTM!$G$6:$G$101,"-")</f>
        <v>Vay dài hạn</v>
      </c>
    </row>
    <row r="107" spans="3:9" x14ac:dyDescent="0.35">
      <c r="C107" s="5" t="s">
        <v>251</v>
      </c>
      <c r="D107">
        <f>IF(Map_mã!$C107&lt;&gt;"",COUNTIFS(Map_mã!$C$6:$C$128,Map_mã!$C107),0)</f>
        <v>1</v>
      </c>
      <c r="E107" s="5" t="s">
        <v>1030</v>
      </c>
      <c r="F107">
        <f>IF(Map_mã!$E107&lt;&gt;"",COUNTIFS(Map_mã!$E$6:$E$128,Map_mã!$E107),0)</f>
        <v>2</v>
      </c>
      <c r="G107">
        <f>IF(_xlfn.XLOOKUP(Map_mã!$E107,CTTM!$F$6:$F$101,CTTM!$K$6:$K$101,0),1,0)</f>
        <v>0</v>
      </c>
      <c r="H107" t="str">
        <f>_xlfn.XLOOKUP(Map_mã!$C107,BCTC!$C$6:$C$112,BCTC!$D$6:$D$112,"-")</f>
        <v>Trái phiếu chuyển đổi</v>
      </c>
      <c r="I107" t="str">
        <f>_xlfn.XLOOKUP(Map_mã!$E107,CTTM!$F$6:$F$101,CTTM!$G$6:$G$101,"-")</f>
        <v>Vay dài hạn</v>
      </c>
    </row>
    <row r="108" spans="3:9" x14ac:dyDescent="0.35">
      <c r="C108" s="5" t="s">
        <v>1282</v>
      </c>
      <c r="D108">
        <f>IF(Map_mã!$C108&lt;&gt;"",COUNTIFS(Map_mã!$C$6:$C$128,Map_mã!$C108),0)</f>
        <v>1</v>
      </c>
      <c r="E108" s="5" t="s">
        <v>1114</v>
      </c>
      <c r="F108">
        <f>IF(Map_mã!$E108&lt;&gt;"",COUNTIFS(Map_mã!$E$6:$E$128,Map_mã!$E108),0)</f>
        <v>4</v>
      </c>
      <c r="G108">
        <f>IF(_xlfn.XLOOKUP(Map_mã!$E108,CTTM!$F$6:$F$101,CTTM!$K$6:$K$101,0),1,0)</f>
        <v>0</v>
      </c>
      <c r="H108" t="str">
        <f>_xlfn.XLOOKUP(Map_mã!$C108,BCTC!$C$6:$C$112,BCTC!$D$6:$D$112,"-")</f>
        <v>Cổ phiếu ưu đãi</v>
      </c>
      <c r="I108" t="str">
        <f>_xlfn.XLOOKUP(Map_mã!$E108,CTTM!$F$6:$F$101,CTTM!$G$6:$G$101,"-")</f>
        <v>Quỹ không thuộc CSH</v>
      </c>
    </row>
    <row r="109" spans="3:9" x14ac:dyDescent="0.35">
      <c r="C109" s="5" t="s">
        <v>246</v>
      </c>
      <c r="D109">
        <f>IF(Map_mã!$C109&lt;&gt;"",COUNTIFS(Map_mã!$C$6:$C$128,Map_mã!$C109),0)</f>
        <v>1</v>
      </c>
      <c r="E109" s="5" t="s">
        <v>1142</v>
      </c>
      <c r="F109">
        <f>IF(Map_mã!$E109&lt;&gt;"",COUNTIFS(Map_mã!$E$6:$E$128,Map_mã!$E109),0)</f>
        <v>1</v>
      </c>
      <c r="G109">
        <f>IF(_xlfn.XLOOKUP(Map_mã!$E109,CTTM!$F$6:$F$101,CTTM!$K$6:$K$101,0),1,0)</f>
        <v>0</v>
      </c>
      <c r="H109" t="str">
        <f>_xlfn.XLOOKUP(Map_mã!$C109,BCTC!$C$6:$C$112,BCTC!$D$6:$D$112,"-")</f>
        <v>Thuế thu nhập hoãn lại phải trả</v>
      </c>
      <c r="I109" t="str">
        <f>_xlfn.XLOOKUP(Map_mã!$E109,CTTM!$F$6:$F$101,CTTM!$G$6:$G$101,"-")</f>
        <v>Thuế TNDN hoãn lại phải trả</v>
      </c>
    </row>
    <row r="110" spans="3:9" x14ac:dyDescent="0.35">
      <c r="C110" s="5" t="s">
        <v>221</v>
      </c>
      <c r="D110">
        <f>IF(Map_mã!$C110&lt;&gt;"",COUNTIFS(Map_mã!$C$6:$C$128,Map_mã!$C110),0)</f>
        <v>1</v>
      </c>
      <c r="E110" s="5" t="s">
        <v>1094</v>
      </c>
      <c r="F110">
        <f>IF(Map_mã!$E110&lt;&gt;"",COUNTIFS(Map_mã!$E$6:$E$128,Map_mã!$E110),0)</f>
        <v>1</v>
      </c>
      <c r="G110">
        <f>IF(_xlfn.XLOOKUP(Map_mã!$E110,CTTM!$F$6:$F$101,CTTM!$K$6:$K$101,0),1,0)</f>
        <v>0</v>
      </c>
      <c r="H110" t="str">
        <f>_xlfn.XLOOKUP(Map_mã!$C110,BCTC!$C$6:$C$112,BCTC!$D$6:$D$112,"-")</f>
        <v>Dự phòng phải trả dài hạn</v>
      </c>
      <c r="I110" t="str">
        <f>_xlfn.XLOOKUP(Map_mã!$E110,CTTM!$F$6:$F$101,CTTM!$G$6:$G$101,"-")</f>
        <v>Dự phòng phải trả dài hạn</v>
      </c>
    </row>
    <row r="111" spans="3:9" x14ac:dyDescent="0.35">
      <c r="C111" s="5" t="s">
        <v>408</v>
      </c>
      <c r="D111">
        <f>IF(Map_mã!$C111&lt;&gt;"",COUNTIFS(Map_mã!$C$6:$C$128,Map_mã!$C111),0)</f>
        <v>1</v>
      </c>
      <c r="E111" s="5" t="s">
        <v>1114</v>
      </c>
      <c r="F111">
        <f>IF(Map_mã!$E111&lt;&gt;"",COUNTIFS(Map_mã!$E$6:$E$128,Map_mã!$E111),0)</f>
        <v>4</v>
      </c>
      <c r="G111">
        <f>IF(_xlfn.XLOOKUP(Map_mã!$E111,CTTM!$F$6:$F$101,CTTM!$K$6:$K$101,0),1,0)</f>
        <v>0</v>
      </c>
      <c r="H111" t="str">
        <f>_xlfn.XLOOKUP(Map_mã!$C111,BCTC!$C$6:$C$112,BCTC!$D$6:$D$112,"-")</f>
        <v>Quỹ phát triển khoa học và công nghệ</v>
      </c>
      <c r="I111" t="str">
        <f>_xlfn.XLOOKUP(Map_mã!$E111,CTTM!$F$6:$F$101,CTTM!$G$6:$G$101,"-")</f>
        <v>Quỹ không thuộc CSH</v>
      </c>
    </row>
    <row r="112" spans="3:9" x14ac:dyDescent="0.35">
      <c r="C112" s="5" t="s">
        <v>594</v>
      </c>
      <c r="D112">
        <f>IF(Map_mã!$C112&lt;&gt;"",COUNTIFS(Map_mã!$C$6:$C$128,Map_mã!$C112),0)</f>
        <v>1</v>
      </c>
      <c r="E112" s="5" t="s">
        <v>1564</v>
      </c>
      <c r="F112">
        <f>IF(Map_mã!$E112&lt;&gt;"",COUNTIFS(Map_mã!$E$6:$E$128,Map_mã!$E112),0)</f>
        <v>15</v>
      </c>
      <c r="G112">
        <f>IF(_xlfn.XLOOKUP(Map_mã!$E112,CTTM!$F$6:$F$101,CTTM!$K$6:$K$101,0),1,0)</f>
        <v>0</v>
      </c>
      <c r="H112" t="str">
        <f>_xlfn.XLOOKUP(Map_mã!$C112,BCTC!$C$6:$C$112,BCTC!$D$6:$D$112,"-")</f>
        <v>Thặng dư vốn cổ phần</v>
      </c>
      <c r="I112" t="str">
        <f>_xlfn.XLOOKUP(Map_mã!$E112,CTTM!$F$6:$F$101,CTTM!$G$6:$G$101,"-")</f>
        <v>Vốn chủ sở hữu</v>
      </c>
    </row>
    <row r="113" spans="3:9" x14ac:dyDescent="0.35">
      <c r="C113" s="5" t="s">
        <v>599</v>
      </c>
      <c r="D113">
        <f>IF(Map_mã!$C113&lt;&gt;"",COUNTIFS(Map_mã!$C$6:$C$128,Map_mã!$C113),0)</f>
        <v>1</v>
      </c>
      <c r="E113" s="5" t="s">
        <v>1564</v>
      </c>
      <c r="F113">
        <f>IF(Map_mã!$E113&lt;&gt;"",COUNTIFS(Map_mã!$E$6:$E$128,Map_mã!$E113),0)</f>
        <v>15</v>
      </c>
      <c r="G113">
        <f>IF(_xlfn.XLOOKUP(Map_mã!$E113,CTTM!$F$6:$F$101,CTTM!$K$6:$K$101,0),1,0)</f>
        <v>0</v>
      </c>
      <c r="H113" t="str">
        <f>_xlfn.XLOOKUP(Map_mã!$C113,BCTC!$C$6:$C$112,BCTC!$D$6:$D$112,"-")</f>
        <v>Quyền chọn chuyển đổi trái phiếu</v>
      </c>
      <c r="I113" t="str">
        <f>_xlfn.XLOOKUP(Map_mã!$E113,CTTM!$F$6:$F$101,CTTM!$G$6:$G$101,"-")</f>
        <v>Vốn chủ sở hữu</v>
      </c>
    </row>
    <row r="114" spans="3:9" x14ac:dyDescent="0.35">
      <c r="C114" s="5" t="s">
        <v>338</v>
      </c>
      <c r="D114">
        <f>IF(Map_mã!$C114&lt;&gt;"",COUNTIFS(Map_mã!$C$6:$C$128,Map_mã!$C114),0)</f>
        <v>1</v>
      </c>
      <c r="E114" s="5" t="s">
        <v>1564</v>
      </c>
      <c r="F114">
        <f>IF(Map_mã!$E114&lt;&gt;"",COUNTIFS(Map_mã!$E$6:$E$128,Map_mã!$E114),0)</f>
        <v>15</v>
      </c>
      <c r="G114">
        <f>IF(_xlfn.XLOOKUP(Map_mã!$E114,CTTM!$F$6:$F$101,CTTM!$K$6:$K$101,0),1,0)</f>
        <v>0</v>
      </c>
      <c r="H114" t="str">
        <f>_xlfn.XLOOKUP(Map_mã!$C114,BCTC!$C$6:$C$112,BCTC!$D$6:$D$112,"-")</f>
        <v>Vốn khác của chủ sở hữu</v>
      </c>
      <c r="I114" t="str">
        <f>_xlfn.XLOOKUP(Map_mã!$E114,CTTM!$F$6:$F$101,CTTM!$G$6:$G$101,"-")</f>
        <v>Vốn chủ sở hữu</v>
      </c>
    </row>
    <row r="115" spans="3:9" x14ac:dyDescent="0.35">
      <c r="C115" s="5" t="s">
        <v>343</v>
      </c>
      <c r="D115">
        <f>IF(Map_mã!$C115&lt;&gt;"",COUNTIFS(Map_mã!$C$6:$C$128,Map_mã!$C115),0)</f>
        <v>1</v>
      </c>
      <c r="E115" s="5" t="s">
        <v>1564</v>
      </c>
      <c r="F115">
        <f>IF(Map_mã!$E115&lt;&gt;"",COUNTIFS(Map_mã!$E$6:$E$128,Map_mã!$E115),0)</f>
        <v>15</v>
      </c>
      <c r="G115">
        <f>IF(_xlfn.XLOOKUP(Map_mã!$E115,CTTM!$F$6:$F$101,CTTM!$K$6:$K$101,0),1,0)</f>
        <v>0</v>
      </c>
      <c r="H115" t="str">
        <f>_xlfn.XLOOKUP(Map_mã!$C115,BCTC!$C$6:$C$112,BCTC!$D$6:$D$112,"-")</f>
        <v>Cổ phiếu quỹ (*)</v>
      </c>
      <c r="I115" t="str">
        <f>_xlfn.XLOOKUP(Map_mã!$E115,CTTM!$F$6:$F$101,CTTM!$G$6:$G$101,"-")</f>
        <v>Vốn chủ sở hữu</v>
      </c>
    </row>
    <row r="116" spans="3:9" x14ac:dyDescent="0.35">
      <c r="C116" s="5" t="s">
        <v>306</v>
      </c>
      <c r="D116">
        <f>IF(Map_mã!$C116&lt;&gt;"",COUNTIFS(Map_mã!$C$6:$C$128,Map_mã!$C116),0)</f>
        <v>1</v>
      </c>
      <c r="E116" s="5" t="s">
        <v>1564</v>
      </c>
      <c r="F116">
        <f>IF(Map_mã!$E116&lt;&gt;"",COUNTIFS(Map_mã!$E$6:$E$128,Map_mã!$E116),0)</f>
        <v>15</v>
      </c>
      <c r="G116">
        <f>IF(_xlfn.XLOOKUP(Map_mã!$E116,CTTM!$F$6:$F$101,CTTM!$K$6:$K$101,0),1,0)</f>
        <v>0</v>
      </c>
      <c r="H116" t="str">
        <f>_xlfn.XLOOKUP(Map_mã!$C116,BCTC!$C$6:$C$112,BCTC!$D$6:$D$112,"-")</f>
        <v>Chênh lệch đánh giá lại tài sản</v>
      </c>
      <c r="I116" t="str">
        <f>_xlfn.XLOOKUP(Map_mã!$E116,CTTM!$F$6:$F$101,CTTM!$G$6:$G$101,"-")</f>
        <v>Vốn chủ sở hữu</v>
      </c>
    </row>
    <row r="117" spans="3:9" x14ac:dyDescent="0.35">
      <c r="C117" s="5" t="s">
        <v>496</v>
      </c>
      <c r="D117">
        <f>IF(Map_mã!$C117&lt;&gt;"",COUNTIFS(Map_mã!$C$6:$C$128,Map_mã!$C117),0)</f>
        <v>1</v>
      </c>
      <c r="E117" s="5" t="s">
        <v>1564</v>
      </c>
      <c r="F117">
        <f>IF(Map_mã!$E117&lt;&gt;"",COUNTIFS(Map_mã!$E$6:$E$128,Map_mã!$E117),0)</f>
        <v>15</v>
      </c>
      <c r="G117">
        <f>IF(_xlfn.XLOOKUP(Map_mã!$E117,CTTM!$F$6:$F$101,CTTM!$K$6:$K$101,0),1,0)</f>
        <v>0</v>
      </c>
      <c r="H117" t="str">
        <f>_xlfn.XLOOKUP(Map_mã!$C117,BCTC!$C$6:$C$112,BCTC!$D$6:$D$112,"-")</f>
        <v>Chênh lệch tỷ giá hối đoái</v>
      </c>
      <c r="I117" t="str">
        <f>_xlfn.XLOOKUP(Map_mã!$E117,CTTM!$F$6:$F$101,CTTM!$G$6:$G$101,"-")</f>
        <v>Vốn chủ sở hữu</v>
      </c>
    </row>
    <row r="118" spans="3:9" x14ac:dyDescent="0.35">
      <c r="C118" s="5" t="s">
        <v>528</v>
      </c>
      <c r="D118">
        <f>IF(Map_mã!$C118&lt;&gt;"",COUNTIFS(Map_mã!$C$6:$C$128,Map_mã!$C118),0)</f>
        <v>1</v>
      </c>
      <c r="E118" s="5" t="s">
        <v>1564</v>
      </c>
      <c r="F118">
        <f>IF(Map_mã!$E118&lt;&gt;"",COUNTIFS(Map_mã!$E$6:$E$128,Map_mã!$E118),0)</f>
        <v>15</v>
      </c>
      <c r="G118">
        <f>IF(_xlfn.XLOOKUP(Map_mã!$E118,CTTM!$F$6:$F$101,CTTM!$K$6:$K$101,0),1,0)</f>
        <v>0</v>
      </c>
      <c r="H118" t="str">
        <f>_xlfn.XLOOKUP(Map_mã!$C118,BCTC!$C$6:$C$112,BCTC!$D$6:$D$112,"-")</f>
        <v>Quỹ đầu tư phát triển</v>
      </c>
      <c r="I118" t="str">
        <f>_xlfn.XLOOKUP(Map_mã!$E118,CTTM!$F$6:$F$101,CTTM!$G$6:$G$101,"-")</f>
        <v>Vốn chủ sở hữu</v>
      </c>
    </row>
    <row r="119" spans="3:9" x14ac:dyDescent="0.35">
      <c r="C119" s="5" t="s">
        <v>311</v>
      </c>
      <c r="D119">
        <f>IF(Map_mã!$C119&lt;&gt;"",COUNTIFS(Map_mã!$C$6:$C$128,Map_mã!$C119),0)</f>
        <v>1</v>
      </c>
      <c r="E119" s="5" t="s">
        <v>1564</v>
      </c>
      <c r="F119">
        <f>IF(Map_mã!$E119&lt;&gt;"",COUNTIFS(Map_mã!$E$6:$E$128,Map_mã!$E119),0)</f>
        <v>15</v>
      </c>
      <c r="G119">
        <f>IF(_xlfn.XLOOKUP(Map_mã!$E119,CTTM!$F$6:$F$101,CTTM!$K$6:$K$101,0),1,0)</f>
        <v>0</v>
      </c>
      <c r="H119" t="str">
        <f>_xlfn.XLOOKUP(Map_mã!$C119,BCTC!$C$6:$C$112,BCTC!$D$6:$D$112,"-")</f>
        <v>Quỹ hỗ trợ sắp xếp doanh nghiệp</v>
      </c>
      <c r="I119" t="str">
        <f>_xlfn.XLOOKUP(Map_mã!$E119,CTTM!$F$6:$F$101,CTTM!$G$6:$G$101,"-")</f>
        <v>Vốn chủ sở hữu</v>
      </c>
    </row>
    <row r="120" spans="3:9" x14ac:dyDescent="0.35">
      <c r="C120" s="5" t="s">
        <v>1276</v>
      </c>
      <c r="D120">
        <f>IF(Map_mã!$C120&lt;&gt;"",COUNTIFS(Map_mã!$C$6:$C$128,Map_mã!$C120),0)</f>
        <v>1</v>
      </c>
      <c r="E120" s="5" t="s">
        <v>1564</v>
      </c>
      <c r="F120">
        <f>IF(Map_mã!$E120&lt;&gt;"",COUNTIFS(Map_mã!$E$6:$E$128,Map_mã!$E120),0)</f>
        <v>15</v>
      </c>
      <c r="G120">
        <f>IF(_xlfn.XLOOKUP(Map_mã!$E120,CTTM!$F$6:$F$101,CTTM!$K$6:$K$101,0),1,0)</f>
        <v>0</v>
      </c>
      <c r="H120" t="str">
        <f>_xlfn.XLOOKUP(Map_mã!$C120,BCTC!$C$6:$C$112,BCTC!$D$6:$D$112,"-")</f>
        <v>Cổ phiếu phổ thông có quyền biểu quyết</v>
      </c>
      <c r="I120" t="str">
        <f>_xlfn.XLOOKUP(Map_mã!$E120,CTTM!$F$6:$F$101,CTTM!$G$6:$G$101,"-")</f>
        <v>Vốn chủ sở hữu</v>
      </c>
    </row>
    <row r="121" spans="3:9" x14ac:dyDescent="0.35">
      <c r="C121" s="5" t="s">
        <v>1279</v>
      </c>
      <c r="D121">
        <f>IF(Map_mã!$C121&lt;&gt;"",COUNTIFS(Map_mã!$C$6:$C$128,Map_mã!$C121),0)</f>
        <v>1</v>
      </c>
      <c r="E121" s="5" t="s">
        <v>1564</v>
      </c>
      <c r="F121">
        <f>IF(Map_mã!$E121&lt;&gt;"",COUNTIFS(Map_mã!$E$6:$E$128,Map_mã!$E121),0)</f>
        <v>15</v>
      </c>
      <c r="G121">
        <f>IF(_xlfn.XLOOKUP(Map_mã!$E121,CTTM!$F$6:$F$101,CTTM!$K$6:$K$101,0),1,0)</f>
        <v>0</v>
      </c>
      <c r="H121" t="str">
        <f>_xlfn.XLOOKUP(Map_mã!$C121,BCTC!$C$6:$C$112,BCTC!$D$6:$D$112,"-")</f>
        <v>Cổ phiếu ưu đãi</v>
      </c>
      <c r="I121" t="str">
        <f>_xlfn.XLOOKUP(Map_mã!$E121,CTTM!$F$6:$F$101,CTTM!$G$6:$G$101,"-")</f>
        <v>Vốn chủ sở hữu</v>
      </c>
    </row>
    <row r="122" spans="3:9" x14ac:dyDescent="0.35">
      <c r="C122" s="5" t="s">
        <v>316</v>
      </c>
      <c r="D122">
        <f>IF(Map_mã!$C122&lt;&gt;"",COUNTIFS(Map_mã!$C$6:$C$128,Map_mã!$C122),0)</f>
        <v>1</v>
      </c>
      <c r="E122" s="5" t="s">
        <v>1564</v>
      </c>
      <c r="F122">
        <f>IF(Map_mã!$E122&lt;&gt;"",COUNTIFS(Map_mã!$E$6:$E$128,Map_mã!$E122),0)</f>
        <v>15</v>
      </c>
      <c r="G122">
        <f>IF(_xlfn.XLOOKUP(Map_mã!$E122,CTTM!$F$6:$F$101,CTTM!$K$6:$K$101,0),1,0)</f>
        <v>0</v>
      </c>
      <c r="H122" t="str">
        <f>_xlfn.XLOOKUP(Map_mã!$C122,BCTC!$C$6:$C$112,BCTC!$D$6:$D$112,"-")</f>
        <v>Quỹ khác thuộc vốn chủ sở hữu</v>
      </c>
      <c r="I122" t="str">
        <f>_xlfn.XLOOKUP(Map_mã!$E122,CTTM!$F$6:$F$101,CTTM!$G$6:$G$101,"-")</f>
        <v>Vốn chủ sở hữu</v>
      </c>
    </row>
    <row r="123" spans="3:9" x14ac:dyDescent="0.35">
      <c r="C123" s="5" t="s">
        <v>607</v>
      </c>
      <c r="D123">
        <f>IF(Map_mã!$C123&lt;&gt;"",COUNTIFS(Map_mã!$C$6:$C$128,Map_mã!$C123),0)</f>
        <v>1</v>
      </c>
      <c r="E123" s="5" t="s">
        <v>1564</v>
      </c>
      <c r="F123">
        <f>IF(Map_mã!$E123&lt;&gt;"",COUNTIFS(Map_mã!$E$6:$E$128,Map_mã!$E123),0)</f>
        <v>15</v>
      </c>
      <c r="G123">
        <f>IF(_xlfn.XLOOKUP(Map_mã!$E123,CTTM!$F$6:$F$101,CTTM!$K$6:$K$101,0),1,0)</f>
        <v>0</v>
      </c>
      <c r="H123" t="str">
        <f>_xlfn.XLOOKUP(Map_mã!$C123,BCTC!$C$6:$C$112,BCTC!$D$6:$D$112,"-")</f>
        <v>Nguồn vốn đầu tư XDCB</v>
      </c>
      <c r="I123" t="str">
        <f>_xlfn.XLOOKUP(Map_mã!$E123,CTTM!$F$6:$F$101,CTTM!$G$6:$G$101,"-")</f>
        <v>Vốn chủ sở hữu</v>
      </c>
    </row>
    <row r="124" spans="3:9" x14ac:dyDescent="0.35">
      <c r="C124" s="5" t="s">
        <v>628</v>
      </c>
      <c r="D124">
        <f>IF(Map_mã!$C124&lt;&gt;"",COUNTIFS(Map_mã!$C$6:$C$128,Map_mã!$C124),0)</f>
        <v>1</v>
      </c>
      <c r="E124" s="5" t="s">
        <v>1564</v>
      </c>
      <c r="F124">
        <f>IF(Map_mã!$E124&lt;&gt;"",COUNTIFS(Map_mã!$E$6:$E$128,Map_mã!$E124),0)</f>
        <v>15</v>
      </c>
      <c r="G124">
        <f>IF(_xlfn.XLOOKUP(Map_mã!$E124,CTTM!$F$6:$F$101,CTTM!$K$6:$K$101,0),1,0)</f>
        <v>0</v>
      </c>
      <c r="H124" t="str">
        <f>_xlfn.XLOOKUP(Map_mã!$C124,BCTC!$C$6:$C$112,BCTC!$D$6:$D$112,"-")</f>
        <v>Lợi ích của cổ đông không kiểm soát</v>
      </c>
      <c r="I124" t="str">
        <f>_xlfn.XLOOKUP(Map_mã!$E124,CTTM!$F$6:$F$101,CTTM!$G$6:$G$101,"-")</f>
        <v>Vốn chủ sở hữu</v>
      </c>
    </row>
    <row r="125" spans="3:9" x14ac:dyDescent="0.35">
      <c r="C125" s="5" t="s">
        <v>1297</v>
      </c>
      <c r="D125">
        <f>IF(Map_mã!$C125&lt;&gt;"",COUNTIFS(Map_mã!$C$6:$C$128,Map_mã!$C125),0)</f>
        <v>1</v>
      </c>
      <c r="E125" s="5" t="s">
        <v>1564</v>
      </c>
      <c r="F125">
        <f>IF(Map_mã!$E125&lt;&gt;"",COUNTIFS(Map_mã!$E$6:$E$128,Map_mã!$E125),0)</f>
        <v>15</v>
      </c>
      <c r="G125">
        <f>IF(_xlfn.XLOOKUP(Map_mã!$E125,CTTM!$F$6:$F$101,CTTM!$K$6:$K$101,0),1,0)</f>
        <v>0</v>
      </c>
      <c r="H125" t="str">
        <f>_xlfn.XLOOKUP(Map_mã!$C125,BCTC!$C$6:$C$112,BCTC!$D$6:$D$112,"-")</f>
        <v>LNST chưa phân phối lũy kế đến cuối kỳ trước</v>
      </c>
      <c r="I125" t="str">
        <f>_xlfn.XLOOKUP(Map_mã!$E125,CTTM!$F$6:$F$101,CTTM!$G$6:$G$101,"-")</f>
        <v>Vốn chủ sở hữu</v>
      </c>
    </row>
    <row r="126" spans="3:9" x14ac:dyDescent="0.35">
      <c r="C126" s="5" t="s">
        <v>1300</v>
      </c>
      <c r="D126">
        <f>IF(Map_mã!$C126&lt;&gt;"",COUNTIFS(Map_mã!$C$6:$C$128,Map_mã!$C126),0)</f>
        <v>1</v>
      </c>
      <c r="E126" s="5" t="s">
        <v>1564</v>
      </c>
      <c r="F126">
        <f>IF(Map_mã!$E126&lt;&gt;"",COUNTIFS(Map_mã!$E$6:$E$128,Map_mã!$E126),0)</f>
        <v>15</v>
      </c>
      <c r="G126">
        <f>IF(_xlfn.XLOOKUP(Map_mã!$E126,CTTM!$F$6:$F$101,CTTM!$K$6:$K$101,0),1,0)</f>
        <v>0</v>
      </c>
      <c r="H126" t="str">
        <f>_xlfn.XLOOKUP(Map_mã!$C126,BCTC!$C$6:$C$112,BCTC!$D$6:$D$112,"-")</f>
        <v>LNST chưa phân phối kỳ này</v>
      </c>
      <c r="I126" t="str">
        <f>_xlfn.XLOOKUP(Map_mã!$E126,CTTM!$F$6:$F$101,CTTM!$G$6:$G$101,"-")</f>
        <v>Vốn chủ sở hữu</v>
      </c>
    </row>
    <row r="127" spans="3:9" x14ac:dyDescent="0.35">
      <c r="C127" s="5" t="s">
        <v>633</v>
      </c>
      <c r="D127">
        <f>IF(Map_mã!$C127&lt;&gt;"",COUNTIFS(Map_mã!$C$6:$C$128,Map_mã!$C127),0)</f>
        <v>1</v>
      </c>
      <c r="E127" s="5" t="s">
        <v>121</v>
      </c>
      <c r="F127">
        <f>IF(Map_mã!$E127&lt;&gt;"",COUNTIFS(Map_mã!$E$6:$E$128,Map_mã!$E127),0)</f>
        <v>2</v>
      </c>
      <c r="G127">
        <f>IF(_xlfn.XLOOKUP(Map_mã!$E127,CTTM!$F$6:$F$101,CTTM!$K$6:$K$101,0),1,0)</f>
        <v>0</v>
      </c>
      <c r="H127" t="str">
        <f>_xlfn.XLOOKUP(Map_mã!$C127,BCTC!$C$6:$C$112,BCTC!$D$6:$D$112,"-")</f>
        <v>Nguồn kinh phí</v>
      </c>
      <c r="I127" t="str">
        <f>_xlfn.XLOOKUP(Map_mã!$E127,CTTM!$F$6:$F$101,CTTM!$G$6:$G$101,"-")</f>
        <v>Nguồn kinh phí</v>
      </c>
    </row>
    <row r="128" spans="3:9" x14ac:dyDescent="0.35">
      <c r="C128" s="5" t="s">
        <v>636</v>
      </c>
      <c r="D128">
        <f>IF(Map_mã!$C128&lt;&gt;"",COUNTIFS(Map_mã!$C$6:$C$128,Map_mã!$C128),0)</f>
        <v>1</v>
      </c>
      <c r="E128" s="5" t="s">
        <v>121</v>
      </c>
      <c r="F128">
        <f>IF(Map_mã!$E128&lt;&gt;"",COUNTIFS(Map_mã!$E$6:$E$128,Map_mã!$E128),0)</f>
        <v>2</v>
      </c>
      <c r="G128">
        <f>IF(_xlfn.XLOOKUP(Map_mã!$E128,CTTM!$F$6:$F$101,CTTM!$K$6:$K$101,0),1,0)</f>
        <v>0</v>
      </c>
      <c r="H128" t="str">
        <f>_xlfn.XLOOKUP(Map_mã!$C128,BCTC!$C$6:$C$112,BCTC!$D$6:$D$112,"-")</f>
        <v>Nguồn kinh phí đã hình thành TSCĐ</v>
      </c>
      <c r="I128" t="str">
        <f>_xlfn.XLOOKUP(Map_mã!$E128,CTTM!$F$6:$F$101,CTTM!$G$6:$G$101,"-")</f>
        <v>Nguồn kinh phí</v>
      </c>
    </row>
  </sheetData>
  <mergeCells count="1">
    <mergeCell ref="A1:A4"/>
  </mergeCells>
  <hyperlinks>
    <hyperlink ref="A12" location="TTCty!A1" display="Thông tin công ty" xr:uid="{3AFB4429-0850-441A-9B3D-98D0D5A6B2BA}"/>
    <hyperlink ref="A14" location="TKKT!A1" display="Tài khoản kế toán" xr:uid="{6A4412D1-CE59-48CE-9AD2-B52D761499CB}"/>
    <hyperlink ref="A16" location="BCTC!A1" display="Chỉ tiêu báo cáo" xr:uid="{812B53A9-192D-4BD3-A122-CABECE0E2C9D}"/>
    <hyperlink ref="A18" location="CTTM!A1" display="Chỉ tiêu thuyết minh" xr:uid="{3393AD08-38D3-4736-8E85-BFBDCBA85E9C}"/>
    <hyperlink ref="A20" location="Map_mã!A1" display="Map chỉ tiêu BC-TM" xr:uid="{EE11C43B-D5C2-4432-9449-C53DD0C31C11}"/>
    <hyperlink ref="A22" location="Dòng_tiền!A1" display="Chỉ tiêu dòng tiền" xr:uid="{9053F538-7598-4B62-9559-C8DF5E7F1E27}"/>
    <hyperlink ref="A24" location="Vốn_vay!A1" display="Phân loại vốn vay" xr:uid="{A3346D30-8880-4863-87B4-35378E2774E7}"/>
    <hyperlink ref="A26" location="Khác!A1" display="Danh mục khác" xr:uid="{0063E48A-4147-4673-B3CA-0D120AF4B93A}"/>
    <hyperlink ref="A28" location="'✅'!A1" display="Tùy chọn" xr:uid="{C80819BD-1CD5-4DA1-9494-C51C5258191A}"/>
    <hyperlink ref="A10" location="Công_ty!A1" display="Danh mục công ty" xr:uid="{9D34E8C5-0766-44BC-8D13-BB7BD96FDEDD}"/>
    <hyperlink ref="A8" location="Tập_đoàn!A1" display="Tập đoàn" xr:uid="{97D1B323-1978-4F7A-A60E-413F9F5D20B5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1E58D4-61D2-4FC8-9483-0CADCBFDEF64}">
          <x14:formula1>
            <xm:f>_xlfn.ANCHORARRAY(↓!$J$2)</xm:f>
          </x14:formula1>
          <xm:sqref>E6:F128</xm:sqref>
        </x14:dataValidation>
        <x14:dataValidation type="list" allowBlank="1" showInputMessage="1" showErrorMessage="1" xr:uid="{B3D060DD-21D9-4E25-9650-8C6E2F16C291}">
          <x14:formula1>
            <xm:f>_xlfn.ANCHORARRAY(↓!$G$2)</xm:f>
          </x14:formula1>
          <xm:sqref>C6:D128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7944-C9A4-431D-9E8A-6600F78D6E6B}">
  <sheetPr>
    <tabColor rgb="FFFFF2CC"/>
  </sheetPr>
  <dimension ref="A1:H51"/>
  <sheetViews>
    <sheetView showGridLines="0" zoomScale="90" zoomScaleNormal="90" workbookViewId="0">
      <selection activeCell="A8" sqref="A8"/>
    </sheetView>
  </sheetViews>
  <sheetFormatPr defaultRowHeight="12.9" x14ac:dyDescent="0.35"/>
  <cols>
    <col min="1" max="1" width="27.4140625" style="4" customWidth="1"/>
    <col min="2" max="3" width="9.08203125" customWidth="1"/>
    <col min="4" max="4" width="67.9140625" customWidth="1"/>
    <col min="5" max="5" width="14.58203125" customWidth="1"/>
    <col min="6" max="6" width="9.08203125" customWidth="1"/>
  </cols>
  <sheetData>
    <row r="1" spans="1:8" ht="13.4" customHeight="1" x14ac:dyDescent="0.35">
      <c r="A1" s="27" t="str">
        <f>'✅'!A1</f>
        <v>DNP Holding</v>
      </c>
    </row>
    <row r="2" spans="1:8" ht="13.4" customHeight="1" x14ac:dyDescent="0.35">
      <c r="A2" s="27"/>
    </row>
    <row r="3" spans="1:8" ht="13.4" customHeight="1" x14ac:dyDescent="0.35">
      <c r="A3" s="27"/>
      <c r="B3" s="1"/>
      <c r="C3" s="1"/>
      <c r="D3" t="s">
        <v>1587</v>
      </c>
      <c r="E3" s="1"/>
      <c r="H3" s="11"/>
    </row>
    <row r="4" spans="1:8" ht="13.4" customHeight="1" x14ac:dyDescent="0.35">
      <c r="A4" s="27"/>
      <c r="F4" t="s">
        <v>732</v>
      </c>
      <c r="H4" s="11"/>
    </row>
    <row r="5" spans="1:8" x14ac:dyDescent="0.35">
      <c r="A5" s="3" t="str">
        <f>Công_ty!A5</f>
        <v>BCTC hợp nhất</v>
      </c>
      <c r="C5" t="s">
        <v>41</v>
      </c>
      <c r="D5" t="s">
        <v>1370</v>
      </c>
      <c r="E5" t="s">
        <v>1454</v>
      </c>
      <c r="F5" t="s">
        <v>1588</v>
      </c>
      <c r="H5" t="s">
        <v>1378</v>
      </c>
    </row>
    <row r="6" spans="1:8" x14ac:dyDescent="0.35">
      <c r="C6" s="5" t="s">
        <v>1589</v>
      </c>
      <c r="D6" s="5" t="s">
        <v>1590</v>
      </c>
      <c r="E6" s="5" t="s">
        <v>1591</v>
      </c>
      <c r="F6" s="5" t="b">
        <v>1</v>
      </c>
      <c r="H6" t="str">
        <f t="array" ref="H6:H12">IFERROR(_xlfn.LET(_xlpm.i,Dòng_tiền!$C$6:$C$51,_xlfn._xlws.FILTER(_xlfn.UNIQUE(_xlpm.i),COUNTIF(_xlpm.i,_xlfn.UNIQUE(_xlpm.i))&gt;1)),"Không có")</f>
        <v>01_</v>
      </c>
    </row>
    <row r="7" spans="1:8" x14ac:dyDescent="0.35">
      <c r="C7" s="5" t="s">
        <v>11</v>
      </c>
      <c r="D7" s="5" t="s">
        <v>1592</v>
      </c>
      <c r="E7" s="5"/>
      <c r="F7" s="5"/>
      <c r="H7" t="str">
        <v>02_</v>
      </c>
    </row>
    <row r="8" spans="1:8" x14ac:dyDescent="0.35">
      <c r="A8" s="7" t="s">
        <v>16</v>
      </c>
      <c r="C8" s="5" t="s">
        <v>1593</v>
      </c>
      <c r="D8" s="5" t="s">
        <v>1594</v>
      </c>
      <c r="E8" s="5" t="s">
        <v>1591</v>
      </c>
      <c r="F8" s="5" t="b">
        <v>1</v>
      </c>
      <c r="H8" t="str">
        <v>03_</v>
      </c>
    </row>
    <row r="9" spans="1:8" x14ac:dyDescent="0.35">
      <c r="C9" s="5" t="s">
        <v>1595</v>
      </c>
      <c r="D9" s="5" t="s">
        <v>1596</v>
      </c>
      <c r="E9" s="5" t="s">
        <v>1591</v>
      </c>
      <c r="F9" s="5" t="b">
        <v>1</v>
      </c>
      <c r="H9" t="str">
        <v>04_</v>
      </c>
    </row>
    <row r="10" spans="1:8" x14ac:dyDescent="0.35">
      <c r="A10" s="7" t="s">
        <v>19</v>
      </c>
      <c r="C10" s="5" t="s">
        <v>1597</v>
      </c>
      <c r="D10" s="5" t="s">
        <v>1598</v>
      </c>
      <c r="E10" s="5" t="s">
        <v>1591</v>
      </c>
      <c r="F10" s="5" t="b">
        <v>1</v>
      </c>
      <c r="H10" t="str">
        <v>05_</v>
      </c>
    </row>
    <row r="11" spans="1:8" x14ac:dyDescent="0.35">
      <c r="C11" s="5" t="s">
        <v>1599</v>
      </c>
      <c r="D11" s="5" t="s">
        <v>1600</v>
      </c>
      <c r="E11" s="5" t="s">
        <v>1591</v>
      </c>
      <c r="F11" s="5" t="b">
        <v>1</v>
      </c>
      <c r="H11" t="str">
        <v>06_</v>
      </c>
    </row>
    <row r="12" spans="1:8" x14ac:dyDescent="0.35">
      <c r="A12" s="7" t="s">
        <v>22</v>
      </c>
      <c r="C12" s="5" t="s">
        <v>1601</v>
      </c>
      <c r="D12" s="5" t="s">
        <v>1339</v>
      </c>
      <c r="E12" s="5" t="s">
        <v>1591</v>
      </c>
      <c r="F12" s="5" t="b">
        <v>1</v>
      </c>
      <c r="H12" t="str">
        <v>07_</v>
      </c>
    </row>
    <row r="13" spans="1:8" x14ac:dyDescent="0.35">
      <c r="C13" s="5" t="s">
        <v>1602</v>
      </c>
      <c r="D13" s="5" t="s">
        <v>1603</v>
      </c>
      <c r="E13" s="5" t="s">
        <v>1591</v>
      </c>
      <c r="F13" s="5" t="b">
        <v>1</v>
      </c>
    </row>
    <row r="14" spans="1:8" x14ac:dyDescent="0.35">
      <c r="A14" s="7" t="s">
        <v>25</v>
      </c>
      <c r="C14" s="5" t="s">
        <v>1604</v>
      </c>
      <c r="D14" s="5" t="s">
        <v>1605</v>
      </c>
      <c r="E14" s="5"/>
      <c r="F14" s="5"/>
    </row>
    <row r="15" spans="1:8" x14ac:dyDescent="0.35">
      <c r="C15" s="5" t="s">
        <v>1606</v>
      </c>
      <c r="D15" s="5" t="s">
        <v>1607</v>
      </c>
      <c r="E15" s="5" t="s">
        <v>1591</v>
      </c>
      <c r="F15" s="5" t="b">
        <v>1</v>
      </c>
    </row>
    <row r="16" spans="1:8" x14ac:dyDescent="0.35">
      <c r="A16" s="7" t="s">
        <v>28</v>
      </c>
      <c r="C16" s="5" t="s">
        <v>1608</v>
      </c>
      <c r="D16" s="5" t="s">
        <v>1609</v>
      </c>
      <c r="E16" s="5" t="s">
        <v>1591</v>
      </c>
      <c r="F16" s="5" t="b">
        <v>1</v>
      </c>
    </row>
    <row r="17" spans="1:6" x14ac:dyDescent="0.35">
      <c r="C17" s="5" t="s">
        <v>1610</v>
      </c>
      <c r="D17" s="5" t="s">
        <v>1611</v>
      </c>
      <c r="E17" s="5" t="s">
        <v>1591</v>
      </c>
      <c r="F17" s="5" t="b">
        <v>1</v>
      </c>
    </row>
    <row r="18" spans="1:6" x14ac:dyDescent="0.35">
      <c r="A18" s="7" t="s">
        <v>31</v>
      </c>
      <c r="C18" s="5" t="s">
        <v>1612</v>
      </c>
      <c r="D18" s="5" t="s">
        <v>1613</v>
      </c>
      <c r="E18" s="5" t="s">
        <v>1591</v>
      </c>
      <c r="F18" s="5" t="b">
        <v>1</v>
      </c>
    </row>
    <row r="19" spans="1:6" x14ac:dyDescent="0.35">
      <c r="C19" s="5" t="s">
        <v>1614</v>
      </c>
      <c r="D19" s="5" t="s">
        <v>1615</v>
      </c>
      <c r="E19" s="5" t="s">
        <v>1591</v>
      </c>
      <c r="F19" s="5" t="b">
        <v>1</v>
      </c>
    </row>
    <row r="20" spans="1:6" x14ac:dyDescent="0.35">
      <c r="A20" s="7" t="s">
        <v>34</v>
      </c>
      <c r="C20" s="5" t="s">
        <v>1616</v>
      </c>
      <c r="D20" s="5" t="s">
        <v>1617</v>
      </c>
      <c r="E20" s="5" t="s">
        <v>1591</v>
      </c>
      <c r="F20" s="5" t="b">
        <v>1</v>
      </c>
    </row>
    <row r="21" spans="1:6" x14ac:dyDescent="0.35">
      <c r="C21" s="5" t="s">
        <v>1618</v>
      </c>
      <c r="D21" s="5" t="s">
        <v>1619</v>
      </c>
      <c r="E21" s="5" t="s">
        <v>1591</v>
      </c>
      <c r="F21" s="5" t="b">
        <v>1</v>
      </c>
    </row>
    <row r="22" spans="1:6" x14ac:dyDescent="0.35">
      <c r="A22" s="6" t="s">
        <v>35</v>
      </c>
      <c r="C22" s="5" t="s">
        <v>1620</v>
      </c>
      <c r="D22" s="5" t="s">
        <v>1621</v>
      </c>
      <c r="E22" s="5" t="s">
        <v>1591</v>
      </c>
      <c r="F22" s="5" t="b">
        <v>1</v>
      </c>
    </row>
    <row r="23" spans="1:6" x14ac:dyDescent="0.35">
      <c r="C23" s="5" t="s">
        <v>1622</v>
      </c>
      <c r="D23" s="5" t="s">
        <v>1623</v>
      </c>
      <c r="E23" s="5" t="s">
        <v>1591</v>
      </c>
      <c r="F23" s="5" t="b">
        <v>1</v>
      </c>
    </row>
    <row r="24" spans="1:6" x14ac:dyDescent="0.35">
      <c r="A24" s="7" t="s">
        <v>36</v>
      </c>
      <c r="C24" s="5" t="s">
        <v>1624</v>
      </c>
      <c r="D24" s="5" t="s">
        <v>1625</v>
      </c>
      <c r="E24" s="5"/>
      <c r="F24" s="5"/>
    </row>
    <row r="25" spans="1:6" x14ac:dyDescent="0.35">
      <c r="C25" s="5" t="s">
        <v>1626</v>
      </c>
      <c r="D25" s="5" t="s">
        <v>1627</v>
      </c>
      <c r="E25" s="5" t="s">
        <v>1628</v>
      </c>
      <c r="F25" s="5" t="b">
        <v>1</v>
      </c>
    </row>
    <row r="26" spans="1:6" x14ac:dyDescent="0.35">
      <c r="A26" s="7" t="s">
        <v>37</v>
      </c>
      <c r="C26" s="5" t="s">
        <v>1629</v>
      </c>
      <c r="D26" s="5" t="s">
        <v>1630</v>
      </c>
      <c r="E26" s="5" t="s">
        <v>1628</v>
      </c>
      <c r="F26" s="5" t="b">
        <v>1</v>
      </c>
    </row>
    <row r="27" spans="1:6" x14ac:dyDescent="0.35">
      <c r="C27" s="5" t="s">
        <v>1631</v>
      </c>
      <c r="D27" s="5" t="s">
        <v>1632</v>
      </c>
      <c r="E27" s="5" t="s">
        <v>1628</v>
      </c>
      <c r="F27" s="5" t="b">
        <v>1</v>
      </c>
    </row>
    <row r="28" spans="1:6" x14ac:dyDescent="0.35">
      <c r="A28" s="7" t="s">
        <v>38</v>
      </c>
      <c r="C28" s="5" t="s">
        <v>1633</v>
      </c>
      <c r="D28" s="5" t="s">
        <v>1634</v>
      </c>
      <c r="E28" s="5" t="s">
        <v>1628</v>
      </c>
      <c r="F28" s="5" t="b">
        <v>1</v>
      </c>
    </row>
    <row r="29" spans="1:6" x14ac:dyDescent="0.35">
      <c r="C29" s="5" t="s">
        <v>1635</v>
      </c>
      <c r="D29" s="5" t="s">
        <v>1636</v>
      </c>
      <c r="E29" s="5" t="s">
        <v>1628</v>
      </c>
      <c r="F29" s="5" t="b">
        <v>1</v>
      </c>
    </row>
    <row r="30" spans="1:6" x14ac:dyDescent="0.35">
      <c r="C30" s="5" t="s">
        <v>1637</v>
      </c>
      <c r="D30" s="5" t="s">
        <v>1638</v>
      </c>
      <c r="E30" s="5" t="s">
        <v>1628</v>
      </c>
      <c r="F30" s="5" t="b">
        <v>1</v>
      </c>
    </row>
    <row r="31" spans="1:6" x14ac:dyDescent="0.35">
      <c r="C31" s="5" t="s">
        <v>1639</v>
      </c>
      <c r="D31" s="5" t="s">
        <v>1640</v>
      </c>
      <c r="E31" s="5" t="s">
        <v>1628</v>
      </c>
      <c r="F31" s="5" t="b">
        <v>1</v>
      </c>
    </row>
    <row r="32" spans="1:6" x14ac:dyDescent="0.35">
      <c r="C32" s="5" t="s">
        <v>1641</v>
      </c>
      <c r="D32" s="5" t="s">
        <v>1642</v>
      </c>
      <c r="E32" s="5"/>
      <c r="F32" s="5"/>
    </row>
    <row r="33" spans="3:6" x14ac:dyDescent="0.35">
      <c r="C33" s="5" t="s">
        <v>1643</v>
      </c>
      <c r="D33" s="5" t="s">
        <v>1644</v>
      </c>
      <c r="E33" s="5" t="s">
        <v>1645</v>
      </c>
      <c r="F33" s="5" t="b">
        <v>1</v>
      </c>
    </row>
    <row r="34" spans="3:6" x14ac:dyDescent="0.35">
      <c r="C34" s="5" t="s">
        <v>1646</v>
      </c>
      <c r="D34" s="5" t="s">
        <v>1647</v>
      </c>
      <c r="E34" s="5" t="s">
        <v>1645</v>
      </c>
      <c r="F34" s="5" t="b">
        <v>1</v>
      </c>
    </row>
    <row r="35" spans="3:6" x14ac:dyDescent="0.35">
      <c r="C35" s="5" t="s">
        <v>1648</v>
      </c>
      <c r="D35" s="5" t="s">
        <v>1649</v>
      </c>
      <c r="E35" s="5" t="s">
        <v>1645</v>
      </c>
      <c r="F35" s="5" t="b">
        <v>1</v>
      </c>
    </row>
    <row r="36" spans="3:6" x14ac:dyDescent="0.35">
      <c r="C36" s="5" t="s">
        <v>1650</v>
      </c>
      <c r="D36" s="5" t="s">
        <v>1651</v>
      </c>
      <c r="E36" s="5" t="s">
        <v>1645</v>
      </c>
      <c r="F36" s="5" t="b">
        <v>1</v>
      </c>
    </row>
    <row r="37" spans="3:6" x14ac:dyDescent="0.35">
      <c r="C37" s="5" t="s">
        <v>1652</v>
      </c>
      <c r="D37" s="5" t="s">
        <v>1653</v>
      </c>
      <c r="E37" s="5" t="s">
        <v>1645</v>
      </c>
      <c r="F37" s="5" t="b">
        <v>1</v>
      </c>
    </row>
    <row r="38" spans="3:6" x14ac:dyDescent="0.35">
      <c r="C38" s="5" t="s">
        <v>1654</v>
      </c>
      <c r="D38" s="5" t="s">
        <v>1655</v>
      </c>
      <c r="E38" s="5" t="s">
        <v>1645</v>
      </c>
      <c r="F38" s="5" t="b">
        <v>1</v>
      </c>
    </row>
    <row r="39" spans="3:6" x14ac:dyDescent="0.35">
      <c r="C39" s="5" t="s">
        <v>1656</v>
      </c>
      <c r="D39" s="5" t="s">
        <v>1657</v>
      </c>
      <c r="E39" s="5"/>
      <c r="F39" s="5"/>
    </row>
    <row r="40" spans="3:6" x14ac:dyDescent="0.35">
      <c r="C40" s="5" t="s">
        <v>1658</v>
      </c>
      <c r="D40" s="5" t="s">
        <v>1659</v>
      </c>
      <c r="E40" s="5"/>
      <c r="F40" s="5"/>
    </row>
    <row r="41" spans="3:6" x14ac:dyDescent="0.35">
      <c r="C41" s="5" t="s">
        <v>1660</v>
      </c>
      <c r="D41" s="5" t="s">
        <v>1661</v>
      </c>
      <c r="E41" s="5"/>
      <c r="F41" s="5"/>
    </row>
    <row r="42" spans="3:6" x14ac:dyDescent="0.35">
      <c r="C42" s="5" t="s">
        <v>1662</v>
      </c>
      <c r="D42" s="5" t="s">
        <v>1663</v>
      </c>
      <c r="E42" s="5"/>
      <c r="F42" s="5"/>
    </row>
    <row r="43" spans="3:6" x14ac:dyDescent="0.35">
      <c r="C43" s="5" t="s">
        <v>1664</v>
      </c>
      <c r="D43" s="5" t="s">
        <v>1665</v>
      </c>
      <c r="E43" s="5"/>
      <c r="F43" s="5"/>
    </row>
    <row r="44" spans="3:6" x14ac:dyDescent="0.35">
      <c r="C44" s="5"/>
      <c r="D44" s="5"/>
      <c r="E44" s="5"/>
      <c r="F44" s="5"/>
    </row>
    <row r="45" spans="3:6" x14ac:dyDescent="0.35">
      <c r="C45" s="5" t="s">
        <v>1589</v>
      </c>
      <c r="D45" s="5" t="s">
        <v>1666</v>
      </c>
      <c r="E45" s="5" t="s">
        <v>1667</v>
      </c>
      <c r="F45" s="5"/>
    </row>
    <row r="46" spans="3:6" x14ac:dyDescent="0.35">
      <c r="C46" s="5" t="s">
        <v>1593</v>
      </c>
      <c r="D46" s="5" t="s">
        <v>1668</v>
      </c>
      <c r="E46" s="5" t="s">
        <v>1667</v>
      </c>
      <c r="F46" s="5"/>
    </row>
    <row r="47" spans="3:6" x14ac:dyDescent="0.35">
      <c r="C47" s="5" t="s">
        <v>1595</v>
      </c>
      <c r="D47" s="5" t="s">
        <v>1669</v>
      </c>
      <c r="E47" s="5" t="s">
        <v>1667</v>
      </c>
      <c r="F47" s="5"/>
    </row>
    <row r="48" spans="3:6" x14ac:dyDescent="0.35">
      <c r="C48" s="5" t="s">
        <v>1597</v>
      </c>
      <c r="D48" s="5" t="s">
        <v>1617</v>
      </c>
      <c r="E48" s="5" t="s">
        <v>1667</v>
      </c>
      <c r="F48" s="5"/>
    </row>
    <row r="49" spans="3:6" x14ac:dyDescent="0.35">
      <c r="C49" s="5" t="s">
        <v>1599</v>
      </c>
      <c r="D49" s="5" t="s">
        <v>1670</v>
      </c>
      <c r="E49" s="5" t="s">
        <v>1667</v>
      </c>
      <c r="F49" s="5"/>
    </row>
    <row r="50" spans="3:6" x14ac:dyDescent="0.35">
      <c r="C50" s="5" t="s">
        <v>1601</v>
      </c>
      <c r="D50" s="5" t="s">
        <v>1621</v>
      </c>
      <c r="E50" s="5" t="s">
        <v>1667</v>
      </c>
      <c r="F50" s="5"/>
    </row>
    <row r="51" spans="3:6" x14ac:dyDescent="0.35">
      <c r="C51" s="5" t="s">
        <v>1602</v>
      </c>
      <c r="D51" s="5" t="s">
        <v>1623</v>
      </c>
      <c r="E51" s="5" t="s">
        <v>1667</v>
      </c>
      <c r="F51" s="5"/>
    </row>
  </sheetData>
  <mergeCells count="1">
    <mergeCell ref="A1:A4"/>
  </mergeCells>
  <hyperlinks>
    <hyperlink ref="A12" location="TTCty!A1" display="Thông tin công ty" xr:uid="{DBEB5E89-2DA7-472B-B4B1-42C1E785D6E9}"/>
    <hyperlink ref="A14" location="TKKT!A1" display="Tài khoản kế toán" xr:uid="{66F2B63B-E8F9-4A01-9D31-1294DBA84927}"/>
    <hyperlink ref="A16" location="BCTC!A1" display="Chỉ tiêu báo cáo" xr:uid="{4BB51623-3318-4D98-A168-7F7116A13D2D}"/>
    <hyperlink ref="A18" location="CTTM!A1" display="Chỉ tiêu thuyết minh" xr:uid="{38DB492B-F1B7-43EA-85BE-79CC01147461}"/>
    <hyperlink ref="A20" location="Map_mã!A1" display="Map chỉ tiêu BC-TM" xr:uid="{2DEA531B-DA49-4A83-B2E2-FE45CE54BC45}"/>
    <hyperlink ref="A22" location="Dòng_tiền!A1" display="Chỉ tiêu dòng tiền" xr:uid="{1D309A01-1CBA-4A1D-91CD-14B84BD6CCEC}"/>
    <hyperlink ref="A24" location="Vốn_vay!A1" display="Phân loại vốn vay" xr:uid="{2F4B6F0B-973C-49C0-BD92-42C717E4B773}"/>
    <hyperlink ref="A26" location="Khác!A1" display="Danh mục khác" xr:uid="{5213DB27-8C41-4AA8-B98F-9248998CA858}"/>
    <hyperlink ref="A28" location="'✅'!A1" display="Tùy chọn" xr:uid="{876CF4D5-6B7B-4483-8573-89D642D1480D}"/>
    <hyperlink ref="A10" location="Công_ty!A1" display="Danh mục công ty" xr:uid="{0F06E948-4357-4CEF-99FE-30CBB3FD1480}"/>
    <hyperlink ref="A8" location="Tập_đoàn!A1" display="Tập đoàn" xr:uid="{7D4F46AB-2378-48B0-825C-FA2BE1FE65CE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CD9021-BA00-491B-8DF5-2E64F506DA11}">
          <x14:formula1>
            <xm:f>_xlfn.ANCHORARRAY(↓!$B$2)</xm:f>
          </x14:formula1>
          <xm:sqref>F6:F51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0ECE90C0E554224188051AC2A58C298D" ma:contentTypeVersion="16" ma:contentTypeDescription="Tạo tài liệu mới." ma:contentTypeScope="" ma:versionID="b4a7ee1e52e14e216ac691faf6aa4b04">
  <xsd:schema xmlns:xsd="http://www.w3.org/2001/XMLSchema" xmlns:xs="http://www.w3.org/2001/XMLSchema" xmlns:p="http://schemas.microsoft.com/office/2006/metadata/properties" xmlns:ns2="ced57e68-542a-4e62-a0a2-c741b031736e" xmlns:ns3="929ceb5d-3172-46ce-9bf5-0d3958c53dcd" targetNamespace="http://schemas.microsoft.com/office/2006/metadata/properties" ma:root="true" ma:fieldsID="830436b2e594046ac568bdf06b8f41cb" ns2:_="" ns3:_="">
    <xsd:import namespace="ced57e68-542a-4e62-a0a2-c741b031736e"/>
    <xsd:import namespace="929ceb5d-3172-46ce-9bf5-0d3958c53d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57e68-542a-4e62-a0a2-c741b03173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hia sẻ Với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hia sẻ Có Chi tiế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05058e-9e3f-409d-a535-c82f5829d566}" ma:internalName="TaxCatchAll" ma:showField="CatchAllData" ma:web="ced57e68-542a-4e62-a0a2-c741b0317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ceb5d-3172-46ce-9bf5-0d3958c53d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hẻ Hình ảnh" ma:readOnly="false" ma:fieldId="{5cf76f15-5ced-4ddc-b409-7134ff3c332f}" ma:taxonomyMulti="true" ma:sspId="101db2dd-b8d1-4138-839a-920183c27c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d57e68-542a-4e62-a0a2-c741b031736e" xsi:nil="true"/>
    <lcf76f155ced4ddcb4097134ff3c332f xmlns="929ceb5d-3172-46ce-9bf5-0d3958c53d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FA81E6-1623-4543-AFD4-B3FEEFD7A7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10B4B-E1F7-4DFD-9391-6CACEB211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d57e68-542a-4e62-a0a2-c741b031736e"/>
    <ds:schemaRef ds:uri="929ceb5d-3172-46ce-9bf5-0d3958c53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A0098B-B93B-4115-8A61-0ED25419B41B}">
  <ds:schemaRefs>
    <ds:schemaRef ds:uri="http://schemas.microsoft.com/office/2006/metadata/properties"/>
    <ds:schemaRef ds:uri="http://schemas.microsoft.com/office/infopath/2007/PartnerControls"/>
    <ds:schemaRef ds:uri="ced57e68-542a-4e62-a0a2-c741b031736e"/>
    <ds:schemaRef ds:uri="929ceb5d-3172-46ce-9bf5-0d3958c53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⊞</vt:lpstr>
      <vt:lpstr>Tập_đoàn</vt:lpstr>
      <vt:lpstr>Công_ty</vt:lpstr>
      <vt:lpstr>TTCty</vt:lpstr>
      <vt:lpstr>TKKT</vt:lpstr>
      <vt:lpstr>BCTC</vt:lpstr>
      <vt:lpstr>CTTM</vt:lpstr>
      <vt:lpstr>Map_mã</vt:lpstr>
      <vt:lpstr>Dòng_tiền</vt:lpstr>
      <vt:lpstr>Vốn_vay</vt:lpstr>
      <vt:lpstr>Khác</vt:lpstr>
      <vt:lpstr>✅</vt:lpstr>
      <vt:lpstr>↓</vt:lpstr>
      <vt:lpstr>Map_mã!Chọn_mã_có_tên</vt:lpstr>
      <vt:lpstr>TKKT!Chọn_mã_có_tên</vt:lpstr>
      <vt:lpstr>TTCty!Chọn_mã_có_tên</vt:lpstr>
      <vt:lpstr>Chọn_mã_có_tên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TVH .</dc:creator>
  <cp:keywords/>
  <dc:description/>
  <cp:lastModifiedBy>BEEFAST .</cp:lastModifiedBy>
  <cp:revision/>
  <dcterms:created xsi:type="dcterms:W3CDTF">2022-07-25T11:42:34Z</dcterms:created>
  <dcterms:modified xsi:type="dcterms:W3CDTF">2026-04-20T11:41:39Z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0x0101000ECE90C0E554224188051AC2A58C298D</vt:lpwstr>
  </property>
  <property fmtid="{D5CDD505-2E9C-101B-9397-08002B2CF9AE}" pid="3" name="MediaServiceImageTags">
    <vt:lpwstr/>
  </property>
</Properties>
</file>