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BeeDrive\BCTC Hợp nhất\APH\"/>
    </mc:Choice>
  </mc:AlternateContent>
  <xr:revisionPtr revIDLastSave="0" documentId="13_ncr:1_{36392D19-10CD-47E2-B2DF-90758E0C7917}" xr6:coauthVersionLast="47" xr6:coauthVersionMax="47" xr10:uidLastSave="{00000000-0000-0000-0000-000000000000}"/>
  <bookViews>
    <workbookView xWindow="-5140" yWindow="-14510" windowWidth="34620" windowHeight="13900" tabRatio="751" activeTab="5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7" l="1" a="1"/>
  <c r="L6" i="7" s="1"/>
  <c r="L7" i="7" a="1"/>
  <c r="L7" i="7" s="1"/>
  <c r="L8" i="7" a="1"/>
  <c r="L8" i="7" s="1"/>
  <c r="L9" i="7" a="1"/>
  <c r="L9" i="7" s="1"/>
  <c r="L10" i="7" a="1"/>
  <c r="L10" i="7" s="1"/>
  <c r="L11" i="7" a="1"/>
  <c r="L11" i="7" s="1"/>
  <c r="L12" i="7" a="1"/>
  <c r="L12" i="7" s="1"/>
  <c r="L13" i="7" a="1"/>
  <c r="L13" i="7" s="1"/>
  <c r="L14" i="7" a="1"/>
  <c r="L14" i="7" s="1"/>
  <c r="L15" i="7" a="1"/>
  <c r="L15" i="7" s="1"/>
  <c r="L16" i="7" a="1"/>
  <c r="L16" i="7" s="1"/>
  <c r="L17" i="7" a="1"/>
  <c r="L17" i="7" s="1"/>
  <c r="L18" i="7" a="1"/>
  <c r="L18" i="7" s="1"/>
  <c r="L19" i="7" a="1"/>
  <c r="L19" i="7" s="1"/>
  <c r="L20" i="7" a="1"/>
  <c r="L20" i="7" s="1"/>
  <c r="L21" i="7" a="1"/>
  <c r="L21" i="7" s="1"/>
  <c r="L22" i="7" a="1"/>
  <c r="L22" i="7" s="1"/>
  <c r="L23" i="7" a="1"/>
  <c r="L23" i="7" s="1"/>
  <c r="L24" i="7" a="1"/>
  <c r="L24" i="7" s="1"/>
  <c r="L25" i="7" a="1"/>
  <c r="L25" i="7" s="1"/>
  <c r="L26" i="7" a="1"/>
  <c r="L26" i="7" s="1"/>
  <c r="L27" i="7" a="1"/>
  <c r="L27" i="7" s="1"/>
  <c r="L28" i="7" a="1"/>
  <c r="L28" i="7" s="1"/>
  <c r="L29" i="7" a="1"/>
  <c r="L29" i="7" s="1"/>
  <c r="L30" i="7" a="1"/>
  <c r="L30" i="7" s="1"/>
  <c r="L31" i="7" a="1"/>
  <c r="L31" i="7" s="1"/>
  <c r="L32" i="7" a="1"/>
  <c r="L32" i="7" s="1"/>
  <c r="L33" i="7" a="1"/>
  <c r="L33" i="7" s="1"/>
  <c r="L34" i="7" a="1"/>
  <c r="L34" i="7" s="1"/>
  <c r="L35" i="7" a="1"/>
  <c r="L35" i="7" s="1"/>
  <c r="L36" i="7" a="1"/>
  <c r="L36" i="7" s="1"/>
  <c r="L37" i="7" a="1"/>
  <c r="L37" i="7" s="1"/>
  <c r="L38" i="7" a="1"/>
  <c r="L38" i="7" s="1"/>
  <c r="L39" i="7" a="1"/>
  <c r="L39" i="7" s="1"/>
  <c r="L40" i="7" a="1"/>
  <c r="L40" i="7" s="1"/>
  <c r="L41" i="7" a="1"/>
  <c r="L41" i="7" s="1"/>
  <c r="L42" i="7" a="1"/>
  <c r="L42" i="7" s="1"/>
  <c r="L43" i="7" a="1"/>
  <c r="L43" i="7" s="1"/>
  <c r="L44" i="7" a="1"/>
  <c r="L44" i="7" s="1"/>
  <c r="L45" i="7" a="1"/>
  <c r="L45" i="7" s="1"/>
  <c r="L46" i="7" a="1"/>
  <c r="L46" i="7" s="1"/>
  <c r="L47" i="7" a="1"/>
  <c r="L47" i="7" s="1"/>
  <c r="L48" i="7" a="1"/>
  <c r="L48" i="7" s="1"/>
  <c r="L49" i="7" a="1"/>
  <c r="L49" i="7" s="1"/>
  <c r="L50" i="7" a="1"/>
  <c r="L50" i="7" s="1"/>
  <c r="L51" i="7" a="1"/>
  <c r="L51" i="7" s="1"/>
  <c r="L52" i="7" a="1"/>
  <c r="L52" i="7" s="1"/>
  <c r="L53" i="7" a="1"/>
  <c r="L53" i="7" s="1"/>
  <c r="L54" i="7" a="1"/>
  <c r="L54" i="7" s="1"/>
  <c r="L55" i="7" a="1"/>
  <c r="L55" i="7" s="1"/>
  <c r="L56" i="7" a="1"/>
  <c r="L56" i="7" s="1"/>
  <c r="L57" i="7" a="1"/>
  <c r="L57" i="7" s="1"/>
  <c r="L58" i="7" a="1"/>
  <c r="L58" i="7" s="1"/>
  <c r="L59" i="7" a="1"/>
  <c r="L59" i="7" s="1"/>
  <c r="L60" i="7" a="1"/>
  <c r="L60" i="7" s="1"/>
  <c r="L61" i="7" a="1"/>
  <c r="L61" i="7" s="1"/>
  <c r="L62" i="7" a="1"/>
  <c r="L62" i="7" s="1"/>
  <c r="L63" i="7" a="1"/>
  <c r="L63" i="7" s="1"/>
  <c r="L64" i="7" a="1"/>
  <c r="L64" i="7" s="1"/>
  <c r="L65" i="7" a="1"/>
  <c r="L65" i="7" s="1"/>
  <c r="L66" i="7" a="1"/>
  <c r="L66" i="7" s="1"/>
  <c r="L67" i="7" a="1"/>
  <c r="L67" i="7" s="1"/>
  <c r="L68" i="7" a="1"/>
  <c r="L68" i="7" s="1"/>
  <c r="L69" i="7" a="1"/>
  <c r="L69" i="7" s="1"/>
  <c r="L70" i="7" a="1"/>
  <c r="L70" i="7" s="1"/>
  <c r="L71" i="7" a="1"/>
  <c r="L71" i="7" s="1"/>
  <c r="L72" i="7" a="1"/>
  <c r="L72" i="7" s="1"/>
  <c r="L73" i="7" a="1"/>
  <c r="L73" i="7" s="1"/>
  <c r="L74" i="7" a="1"/>
  <c r="L74" i="7" s="1"/>
  <c r="L75" i="7" a="1"/>
  <c r="L75" i="7" s="1"/>
  <c r="L76" i="7" a="1"/>
  <c r="L76" i="7" s="1"/>
  <c r="L77" i="7" a="1"/>
  <c r="L77" i="7" s="1"/>
  <c r="L78" i="7" a="1"/>
  <c r="L78" i="7" s="1"/>
  <c r="L79" i="7" a="1"/>
  <c r="L79" i="7" s="1"/>
  <c r="L80" i="7" a="1"/>
  <c r="L80" i="7" s="1"/>
  <c r="L81" i="7" a="1"/>
  <c r="L81" i="7" s="1"/>
  <c r="L82" i="7" a="1"/>
  <c r="L82" i="7" s="1"/>
  <c r="L83" i="7" a="1"/>
  <c r="L83" i="7" s="1"/>
  <c r="L84" i="7" a="1"/>
  <c r="L84" i="7" s="1"/>
  <c r="L85" i="7" a="1"/>
  <c r="L85" i="7" s="1"/>
  <c r="L86" i="7" a="1"/>
  <c r="L86" i="7" s="1"/>
  <c r="L87" i="7" a="1"/>
  <c r="L87" i="7" s="1"/>
  <c r="L88" i="7" a="1"/>
  <c r="L88" i="7" s="1"/>
  <c r="L89" i="7" a="1"/>
  <c r="L89" i="7" s="1"/>
  <c r="L90" i="7" a="1"/>
  <c r="L90" i="7" s="1"/>
  <c r="L91" i="7" a="1"/>
  <c r="L91" i="7" s="1"/>
  <c r="L92" i="7" a="1"/>
  <c r="L92" i="7" s="1"/>
  <c r="L93" i="7" a="1"/>
  <c r="L93" i="7" s="1"/>
  <c r="L94" i="7" a="1"/>
  <c r="L94" i="7" s="1"/>
  <c r="L95" i="7" a="1"/>
  <c r="L95" i="7" s="1"/>
  <c r="L96" i="7" a="1"/>
  <c r="L96" i="7" s="1"/>
  <c r="L97" i="7" a="1"/>
  <c r="L97" i="7" s="1"/>
  <c r="L98" i="7" a="1"/>
  <c r="L98" i="7" s="1"/>
  <c r="L99" i="7" a="1"/>
  <c r="L99" i="7" s="1"/>
  <c r="L100" i="7" a="1"/>
  <c r="L100" i="7" s="1"/>
  <c r="L101" i="7" a="1"/>
  <c r="L101" i="7" s="1"/>
  <c r="L102" i="7" a="1"/>
  <c r="L102" i="7" s="1"/>
  <c r="L103" i="7" a="1"/>
  <c r="L103" i="7" s="1"/>
  <c r="L104" i="7" a="1"/>
  <c r="L104" i="7" s="1"/>
  <c r="L105" i="7" a="1"/>
  <c r="L105" i="7" s="1"/>
  <c r="L106" i="7" a="1"/>
  <c r="L106" i="7" s="1"/>
  <c r="L107" i="7" a="1"/>
  <c r="L107" i="7" s="1"/>
  <c r="L108" i="7" a="1"/>
  <c r="L108" i="7" s="1"/>
  <c r="L109" i="7" a="1"/>
  <c r="L109" i="7" s="1"/>
  <c r="L110" i="7" a="1"/>
  <c r="L110" i="7" s="1"/>
  <c r="L111" i="7" a="1"/>
  <c r="L111" i="7" s="1"/>
  <c r="L112" i="7" a="1"/>
  <c r="L112" i="7" s="1"/>
  <c r="E17" i="18"/>
  <c r="E19" i="18"/>
  <c r="E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E8" i="11"/>
  <c r="E9" i="11"/>
  <c r="E7" i="11"/>
  <c r="D6" i="18" l="1"/>
  <c r="D7" i="18"/>
  <c r="D8" i="18"/>
  <c r="D9" i="18"/>
  <c r="D10" i="18"/>
  <c r="D11" i="18"/>
  <c r="D12" i="18"/>
  <c r="D13" i="18"/>
  <c r="D14" i="18"/>
  <c r="D15" i="18"/>
  <c r="D16" i="18"/>
  <c r="D17" i="18"/>
  <c r="D18" i="18"/>
  <c r="J5" i="10" l="1"/>
  <c r="J6" i="10" s="1"/>
  <c r="G6" i="10" s="1"/>
  <c r="E6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0" i="8"/>
  <c r="N70" i="8" a="1"/>
  <c r="N70" i="8" s="1"/>
  <c r="M68" i="8"/>
  <c r="N68" i="8" a="1"/>
  <c r="N68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1" i="8"/>
  <c r="N81" i="8" a="1"/>
  <c r="N81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7" i="8"/>
  <c r="N97" i="8" a="1"/>
  <c r="N97" i="8" s="1"/>
  <c r="M73" i="8"/>
  <c r="N73" i="8" a="1"/>
  <c r="N73" i="8" s="1"/>
  <c r="M36" i="8"/>
  <c r="N36" i="8" a="1"/>
  <c r="N36" i="8" s="1"/>
  <c r="M72" i="8"/>
  <c r="N72" i="8" a="1"/>
  <c r="N72" i="8" s="1"/>
  <c r="M71" i="8"/>
  <c r="N71" i="8" a="1"/>
  <c r="N71" i="8" s="1"/>
  <c r="M35" i="8"/>
  <c r="N35" i="8" a="1"/>
  <c r="N35" i="8" s="1"/>
  <c r="M34" i="8"/>
  <c r="N34" i="8" a="1"/>
  <c r="N34" i="8" s="1"/>
  <c r="M82" i="8"/>
  <c r="N82" i="8" a="1"/>
  <c r="N82" i="8" s="1"/>
  <c r="D127" i="13"/>
  <c r="D128" i="13"/>
  <c r="H127" i="13"/>
  <c r="H128" i="13"/>
  <c r="F127" i="13"/>
  <c r="F128" i="13"/>
  <c r="I127" i="13"/>
  <c r="I128" i="13"/>
  <c r="M83" i="8"/>
  <c r="N83" i="8" a="1"/>
  <c r="N83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8" i="8"/>
  <c r="N88" i="8" a="1"/>
  <c r="N88" i="8" s="1"/>
  <c r="M85" i="8"/>
  <c r="N85" i="8" a="1"/>
  <c r="N85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5" i="8" a="1"/>
  <c r="N65" i="8" s="1"/>
  <c r="N66" i="8" a="1"/>
  <c r="N66" i="8" s="1"/>
  <c r="N67" i="8" a="1"/>
  <c r="N67" i="8" s="1"/>
  <c r="N69" i="8" a="1"/>
  <c r="N69" i="8" s="1"/>
  <c r="N74" i="8" a="1"/>
  <c r="N74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4" i="8" a="1"/>
  <c r="N84" i="8" s="1"/>
  <c r="N86" i="8" a="1"/>
  <c r="N86" i="8" s="1"/>
  <c r="N87" i="8" a="1"/>
  <c r="N87" i="8" s="1"/>
  <c r="N89" i="8" a="1"/>
  <c r="N89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8" i="8" a="1"/>
  <c r="N98" i="8" s="1"/>
  <c r="N99" i="8" a="1"/>
  <c r="N99" i="8" s="1"/>
  <c r="N100" i="8" a="1"/>
  <c r="N100" i="8" s="1"/>
  <c r="N101" i="8" a="1"/>
  <c r="N101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9" i="8"/>
  <c r="M74" i="8"/>
  <c r="M75" i="8"/>
  <c r="M76" i="8"/>
  <c r="M77" i="8"/>
  <c r="M78" i="8"/>
  <c r="M79" i="8"/>
  <c r="M80" i="8"/>
  <c r="M84" i="8"/>
  <c r="M86" i="8"/>
  <c r="M87" i="8"/>
  <c r="M89" i="8"/>
  <c r="M90" i="8"/>
  <c r="M91" i="8"/>
  <c r="M92" i="8"/>
  <c r="M93" i="8"/>
  <c r="M94" i="8"/>
  <c r="M95" i="8"/>
  <c r="M96" i="8"/>
  <c r="M98" i="8"/>
  <c r="M99" i="8"/>
  <c r="M100" i="8"/>
  <c r="M101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70" i="8" l="1" a="1"/>
  <c r="O70" i="8" s="1"/>
  <c r="O68" i="8" a="1"/>
  <c r="O68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1" i="8" a="1"/>
  <c r="O81" i="8" s="1"/>
  <c r="O55" i="8" a="1"/>
  <c r="O55" i="8" s="1"/>
  <c r="O97" i="8" a="1"/>
  <c r="O97" i="8" s="1"/>
  <c r="O36" i="8" a="1"/>
  <c r="O36" i="8" s="1"/>
  <c r="O73" i="8" a="1"/>
  <c r="O73" i="8" s="1"/>
  <c r="O72" i="8" a="1"/>
  <c r="O72" i="8" s="1"/>
  <c r="O71" i="8" a="1"/>
  <c r="O71" i="8" s="1"/>
  <c r="O34" i="8" a="1"/>
  <c r="O34" i="8" s="1"/>
  <c r="O35" i="8" a="1"/>
  <c r="O35" i="8" s="1"/>
  <c r="O82" i="8" a="1"/>
  <c r="O82" i="8" s="1"/>
  <c r="O83" i="8" a="1"/>
  <c r="O83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8" i="8" a="1"/>
  <c r="O78" i="8" s="1"/>
  <c r="O94" i="8" a="1"/>
  <c r="O94" i="8" s="1"/>
  <c r="O86" i="8" a="1"/>
  <c r="O86" i="8" s="1"/>
  <c r="O23" i="8" a="1"/>
  <c r="O23" i="8" s="1"/>
  <c r="O100" i="8" a="1"/>
  <c r="O100" i="8" s="1"/>
  <c r="O11" i="8" a="1"/>
  <c r="O11" i="8" s="1"/>
  <c r="O67" i="8" a="1"/>
  <c r="O67" i="8" s="1"/>
  <c r="O89" i="8" a="1"/>
  <c r="O89" i="8" s="1"/>
  <c r="O57" i="8" a="1"/>
  <c r="O57" i="8" s="1"/>
  <c r="O45" i="8" a="1"/>
  <c r="O45" i="8" s="1"/>
  <c r="O90" i="8" a="1"/>
  <c r="O90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5" i="8" a="1"/>
  <c r="O95" i="8" s="1"/>
  <c r="O51" i="8" a="1"/>
  <c r="O51" i="8" s="1"/>
  <c r="O84" i="8" a="1"/>
  <c r="O84" i="8" s="1"/>
  <c r="O8" i="8" a="1"/>
  <c r="O8" i="8" s="1"/>
  <c r="O52" i="8" a="1"/>
  <c r="O52" i="8" s="1"/>
  <c r="O22" i="8" a="1"/>
  <c r="O22" i="8" s="1"/>
  <c r="O65" i="8" a="1"/>
  <c r="O65" i="8" s="1"/>
  <c r="O10" i="8" a="1"/>
  <c r="O10" i="8" s="1"/>
  <c r="O54" i="8" a="1"/>
  <c r="O54" i="8" s="1"/>
  <c r="O66" i="8" a="1"/>
  <c r="O66" i="8" s="1"/>
  <c r="O25" i="8" a="1"/>
  <c r="O25" i="8" s="1"/>
  <c r="O88" i="8" a="1"/>
  <c r="O88" i="8" s="1"/>
  <c r="O43" i="8" a="1"/>
  <c r="O43" i="8" s="1"/>
  <c r="O27" i="8" a="1"/>
  <c r="O27" i="8" s="1"/>
  <c r="O74" i="8" a="1"/>
  <c r="O74" i="8" s="1"/>
  <c r="O58" i="8" a="1"/>
  <c r="O58" i="8" s="1"/>
  <c r="O15" i="8" a="1"/>
  <c r="O15" i="8" s="1"/>
  <c r="O76" i="8" a="1"/>
  <c r="O76" i="8" s="1"/>
  <c r="O29" i="8" a="1"/>
  <c r="O29" i="8" s="1"/>
  <c r="O92" i="8" a="1"/>
  <c r="O92" i="8" s="1"/>
  <c r="O77" i="8" a="1"/>
  <c r="O77" i="8" s="1"/>
  <c r="O37" i="8" a="1"/>
  <c r="O37" i="8" s="1"/>
  <c r="O50" i="8" a="1"/>
  <c r="O50" i="8" s="1"/>
  <c r="O63" i="8" a="1"/>
  <c r="O63" i="8" s="1"/>
  <c r="O79" i="8" a="1"/>
  <c r="O79" i="8" s="1"/>
  <c r="O6" i="8" a="1"/>
  <c r="O6" i="8" s="1"/>
  <c r="O20" i="8" a="1"/>
  <c r="O20" i="8" s="1"/>
  <c r="O64" i="8" a="1"/>
  <c r="O64" i="8" s="1"/>
  <c r="O80" i="8" a="1"/>
  <c r="O80" i="8" s="1"/>
  <c r="O96" i="8" a="1"/>
  <c r="O96" i="8" s="1"/>
  <c r="O7" i="8" a="1"/>
  <c r="O7" i="8" s="1"/>
  <c r="O21" i="8" a="1"/>
  <c r="O21" i="8" s="1"/>
  <c r="O39" i="8" a="1"/>
  <c r="O39" i="8" s="1"/>
  <c r="O98" i="8" a="1"/>
  <c r="O98" i="8" s="1"/>
  <c r="O40" i="8" a="1"/>
  <c r="O40" i="8" s="1"/>
  <c r="O85" i="8" a="1"/>
  <c r="O85" i="8" s="1"/>
  <c r="O9" i="8" a="1"/>
  <c r="O9" i="8" s="1"/>
  <c r="O53" i="8" a="1"/>
  <c r="O53" i="8" s="1"/>
  <c r="O99" i="8" a="1"/>
  <c r="O99" i="8" s="1"/>
  <c r="O41" i="8" a="1"/>
  <c r="O41" i="8" s="1"/>
  <c r="O87" i="8" a="1"/>
  <c r="O87" i="8" s="1"/>
  <c r="O42" i="8" a="1"/>
  <c r="O42" i="8" s="1"/>
  <c r="O101" i="8" a="1"/>
  <c r="O101" i="8" s="1"/>
  <c r="O56" i="8" a="1"/>
  <c r="O56" i="8" s="1"/>
  <c r="O12" i="8" a="1"/>
  <c r="O12" i="8" s="1"/>
  <c r="O69" i="8" a="1"/>
  <c r="O69" i="8" s="1"/>
  <c r="O44" i="8" a="1"/>
  <c r="O44" i="8" s="1"/>
  <c r="O14" i="8" a="1"/>
  <c r="O14" i="8" s="1"/>
  <c r="O75" i="8" a="1"/>
  <c r="O75" i="8" s="1"/>
  <c r="O28" i="8" a="1"/>
  <c r="O28" i="8" s="1"/>
  <c r="O91" i="8" a="1"/>
  <c r="O91" i="8" s="1"/>
  <c r="O47" i="8" a="1"/>
  <c r="O47" i="8" s="1"/>
  <c r="O17" i="8" a="1"/>
  <c r="O17" i="8" s="1"/>
  <c r="O93" i="8" a="1"/>
  <c r="O93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<sst xmlns="http://schemas.openxmlformats.org/spreadsheetml/2006/main" count="1836" uniqueCount="760">
  <si>
    <t>TẬP ĐOÀN</t>
  </si>
  <si>
    <t>BCTC hợp nhất²</t>
  </si>
  <si>
    <t>CTY MẸ</t>
  </si>
  <si>
    <t>KH CTY MẸ</t>
  </si>
  <si>
    <t>_</t>
  </si>
  <si>
    <t>Kiểm tra trùng</t>
  </si>
  <si>
    <t>APH</t>
  </si>
  <si>
    <t>10_</t>
  </si>
  <si>
    <t>AAA</t>
  </si>
  <si>
    <t>20_</t>
  </si>
  <si>
    <t>Tập đoàn</t>
  </si>
  <si>
    <t>HII</t>
  </si>
  <si>
    <t>30_</t>
  </si>
  <si>
    <t>NHH</t>
  </si>
  <si>
    <t>40_</t>
  </si>
  <si>
    <t>Danh mục công ty</t>
  </si>
  <si>
    <t>Thông tin công ty</t>
  </si>
  <si>
    <t>Tài khoản kế toán</t>
  </si>
  <si>
    <t>Chỉ tiêu báo cáo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</si>
  <si>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</si>
  <si>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</si>
  <si>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</si>
  <si>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</si>
  <si>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</si>
  <si>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</si>
  <si>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</si>
  <si>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</si>
  <si>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</si>
  <si>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</si>
  <si>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</si>
  <si>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</si>
  <si>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</si>
  <si>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</si>
  <si>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</si>
  <si>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Công ty CP Tập đoàn An Phát Holdings</t>
  </si>
  <si>
    <t>0801210129_</t>
  </si>
  <si>
    <t>Công ty CP Nhựa An Phát Xanh</t>
  </si>
  <si>
    <t>0800373586_</t>
  </si>
  <si>
    <t>Công ty CP An Tiến Industries</t>
  </si>
  <si>
    <t>5200466372_</t>
  </si>
  <si>
    <t>15_</t>
  </si>
  <si>
    <t>ATT</t>
  </si>
  <si>
    <t>Công ty CP An Thành Biscol</t>
  </si>
  <si>
    <t>0801208793_</t>
  </si>
  <si>
    <t>46_</t>
  </si>
  <si>
    <t>ATZ</t>
  </si>
  <si>
    <t>Công ty CP Liên vận An Tín</t>
  </si>
  <si>
    <t>0801177672_</t>
  </si>
  <si>
    <t>22_</t>
  </si>
  <si>
    <t>ATS</t>
  </si>
  <si>
    <t>An Thanh Bicsol Singapore PTE. Ltd</t>
  </si>
  <si>
    <t>9910650003_</t>
  </si>
  <si>
    <t>39_</t>
  </si>
  <si>
    <t>AVP</t>
  </si>
  <si>
    <t>Công ty CP Nhựa Bao bì An Vinh</t>
  </si>
  <si>
    <t>0801235451_</t>
  </si>
  <si>
    <t>17_</t>
  </si>
  <si>
    <t>APC</t>
  </si>
  <si>
    <t>Công ty CP KCN Kỹ thuật cao An Phát</t>
  </si>
  <si>
    <t>0801225485_</t>
  </si>
  <si>
    <t>85_</t>
  </si>
  <si>
    <t>AP1</t>
  </si>
  <si>
    <t>Công ty CP KCN Kỹ thuật cao An Phát 1</t>
  </si>
  <si>
    <t>0801298395_</t>
  </si>
  <si>
    <t>31_</t>
  </si>
  <si>
    <t>LĐ</t>
  </si>
  <si>
    <t>Công ty CP Khu CN Lương Điền Ngọc Liên</t>
  </si>
  <si>
    <t>0801334886_</t>
  </si>
  <si>
    <t>Công ty CP Nhựa Hà Nội</t>
  </si>
  <si>
    <t>0100100858_</t>
  </si>
  <si>
    <t>36_</t>
  </si>
  <si>
    <t>ACP</t>
  </si>
  <si>
    <t>Công ty CP VLXD công nghệ cao An Cường</t>
  </si>
  <si>
    <t>0801238156_</t>
  </si>
  <si>
    <t>24_</t>
  </si>
  <si>
    <t>ATI</t>
  </si>
  <si>
    <t>Công ty TNHH An Trung Industries</t>
  </si>
  <si>
    <t>0801246654_</t>
  </si>
  <si>
    <t>87_</t>
  </si>
  <si>
    <t>VIE</t>
  </si>
  <si>
    <t>Công ty TNHH PT XNK và Đầu tư - VIEXIM</t>
  </si>
  <si>
    <t>0900259855_</t>
  </si>
  <si>
    <t>57_</t>
  </si>
  <si>
    <t>VMC</t>
  </si>
  <si>
    <t>Công ty TNHH MTV CKCX và CTKM Việt Nam</t>
  </si>
  <si>
    <t>0801277109_</t>
  </si>
  <si>
    <t>61_</t>
  </si>
  <si>
    <t>PBAT</t>
  </si>
  <si>
    <t>Công ty CP Sản xuất PBAT An Phát</t>
  </si>
  <si>
    <t>0202084468_</t>
  </si>
  <si>
    <t>62_</t>
  </si>
  <si>
    <t>Ankor</t>
  </si>
  <si>
    <t>Ankor Bioplastics</t>
  </si>
  <si>
    <t>9910820005_</t>
  </si>
  <si>
    <t>83_</t>
  </si>
  <si>
    <t>APA</t>
  </si>
  <si>
    <t>An Phat International INC</t>
  </si>
  <si>
    <t>9940010020_</t>
  </si>
  <si>
    <t>29_</t>
  </si>
  <si>
    <t>AFC</t>
  </si>
  <si>
    <t>AFC EcoPlastics LLC</t>
  </si>
  <si>
    <t>9940010006_</t>
  </si>
  <si>
    <t>19_</t>
  </si>
  <si>
    <t>AĐ</t>
  </si>
  <si>
    <t>Công ty CP dịch vụ xăng dầu An Đông</t>
  </si>
  <si>
    <t>0801332007_</t>
  </si>
  <si>
    <t>28_</t>
  </si>
  <si>
    <t>APS</t>
  </si>
  <si>
    <t>Công ty CP DV Suất ăn CN An Phát</t>
  </si>
  <si>
    <t>0801352476_</t>
  </si>
  <si>
    <t>68_</t>
  </si>
  <si>
    <t>VBC</t>
  </si>
  <si>
    <t>Công ty CP nhựa Bao Bì Vinh</t>
  </si>
  <si>
    <t>2900531222_</t>
  </si>
  <si>
    <t>42_</t>
  </si>
  <si>
    <t>SUN</t>
  </si>
  <si>
    <t>Công ty CP SX Tổng hợp Sunrise Việt Nam</t>
  </si>
  <si>
    <t>0801279667_</t>
  </si>
  <si>
    <t>26_</t>
  </si>
  <si>
    <t>Anbio</t>
  </si>
  <si>
    <t>Công ty CP Anbio</t>
  </si>
  <si>
    <t>0801313445_</t>
  </si>
  <si>
    <t>78_</t>
  </si>
  <si>
    <t>PNV</t>
  </si>
  <si>
    <t>Công ty CP Giải pháp và  Dịch vụ phần mềm Nam Việt</t>
  </si>
  <si>
    <t>0102181549_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</si>
  <si>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</si>
  <si>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</si>
  <si>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</si>
  <si>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</si>
  <si>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</si>
  <si>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</si>
  <si>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</si>
  <si>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</si>
  <si>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Công ty CP An Tiến Industry</t>
  </si>
  <si>
    <t>KCN phía Nam, xã Văn Tiến, TP Yên Bái, tỉnh Yên Bái</t>
  </si>
  <si>
    <t>Sản xuất hạt phụ gia nhựa và bột đá</t>
  </si>
  <si>
    <t>Công ty CP An Thành Bicsol</t>
  </si>
  <si>
    <t>KCN Kỹ thuật cao An Phát, Km 47, QL5, phường Việt Hòa, TP Hải Dương, tỉnh Hải Dương</t>
  </si>
  <si>
    <t>Kinh doanh hạt nhựa</t>
  </si>
  <si>
    <t>Lô CN11+CN12 cụm Công nghiệp An Đồng, thị trấn Nam Sách, huyện Nam Sách, tỉnh Hải Dương</t>
  </si>
  <si>
    <t>Vận tải hàng hóa bằng đường bộ, đường ven biển và viễn dương</t>
  </si>
  <si>
    <t>An Thanh Bicsol Singapore PTE Ltd (Công ty An Thành Singapore)</t>
  </si>
  <si>
    <t>Số 8, Temasek Boulevard #44-00 SunTec Tower 3, Singapore</t>
  </si>
  <si>
    <t>Sản xuất, kinh doanh bao bì nhựa</t>
  </si>
  <si>
    <t>Phát triển, kinh doanh hạ tầng KCN</t>
  </si>
  <si>
    <t>Công ty CP KCN Lương Điền Ngọc Liên</t>
  </si>
  <si>
    <t>Lô CN11+CN12, cụm Công nghiệp An Đồng, thị trấn Nam Sách, huyện Nam Sách, tỉnh Hải Dương</t>
  </si>
  <si>
    <t>Phát triển hạ tầng KCN</t>
  </si>
  <si>
    <t>Tổ 12 Phường Phúc Lợi, Quận Long Biên, TP Hà Nội</t>
  </si>
  <si>
    <t>Sản xuất, kinh doanh nhựa kỹ thuật</t>
  </si>
  <si>
    <t>Sản xuất, kinh doanh nhựa nội thất</t>
  </si>
  <si>
    <t>Sản xuất, kinh doanh nhựa bao bì, nhựa kỹ thuật, nhựa gia dụng</t>
  </si>
  <si>
    <t>Thôn Hảo, xã Liêu Xá, huyện Yên Mỹ, tỉnh Hưng Yên</t>
  </si>
  <si>
    <t>Công ty TNHH MTV Cơ khí chính xác và chế tạo khuôn mẫu Việt Nam</t>
  </si>
  <si>
    <t>Sản xuất khuôn mẫu và sản phẩm gia công cơ khí</t>
  </si>
  <si>
    <t>Lô CN5-04 Khu phi thuế quan và KCN Nam Đình Vũ thuộc Khu kinh tế Đình Vũ - Cát Hải, Phường Đông Hải, Quận Hải An, TP Hải Phòng</t>
  </si>
  <si>
    <t>Sản xuất, kinh doanh các sản phẩm nhựa</t>
  </si>
  <si>
    <t>216 Munmakgongdan-gi, Munmak-aup, Wonju-si, Gangwon-do, Hàn Quốc</t>
  </si>
  <si>
    <t>Sản xuất sản phẩm từ nhựa</t>
  </si>
  <si>
    <t>An Phát International Inc</t>
  </si>
  <si>
    <t>10701 Corporate Drive, Suite, 268, Staford, Texas 78767, USA</t>
  </si>
  <si>
    <t>AFC EcoPlastic, LLC</t>
  </si>
  <si>
    <t>PO Box 1831 Austin, Texas 78767, USA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</si>
  <si>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</si>
  <si>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</si>
  <si>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</si>
  <si>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</si>
  <si>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</si>
  <si>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</si>
  <si>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</si>
  <si>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</si>
  <si>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</si>
  <si>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</si>
  <si>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</si>
  <si>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</si>
  <si>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</si>
  <si>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PL</t>
  </si>
  <si>
    <t>BS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</si>
  <si>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</si>
  <si>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</si>
  <si>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</si>
  <si>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</si>
  <si>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</si>
  <si>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</si>
  <si>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</si>
  <si>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</si>
  <si>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</si>
  <si>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</si>
  <si>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001_</t>
  </si>
  <si>
    <t>Doanh thu bán hàng &amp; cung cấp dịch vụ</t>
  </si>
  <si>
    <t>42b_</t>
  </si>
  <si>
    <t>KQKD</t>
  </si>
  <si>
    <t>002_</t>
  </si>
  <si>
    <t>Các khoản giảm trừ</t>
  </si>
  <si>
    <t>011_</t>
  </si>
  <si>
    <t>Giá vốn hàng bán</t>
  </si>
  <si>
    <t>021_</t>
  </si>
  <si>
    <t>Doanh thu hoạt động tài chính</t>
  </si>
  <si>
    <t>022_</t>
  </si>
  <si>
    <t>Chi phí tài chính</t>
  </si>
  <si>
    <t>023_</t>
  </si>
  <si>
    <t>- Trong đó: chi phí lãi vay</t>
  </si>
  <si>
    <t>024_</t>
  </si>
  <si>
    <t>Phần lãi (lỗ) trong cty liên kết, liên doanh</t>
  </si>
  <si>
    <t>025_</t>
  </si>
  <si>
    <t>Chi phí bán hàng</t>
  </si>
  <si>
    <t>026_</t>
  </si>
  <si>
    <t>Chi phí quản lý doanh nghiệp</t>
  </si>
  <si>
    <t>031_</t>
  </si>
  <si>
    <t>Thu nhập khác</t>
  </si>
  <si>
    <t>032_</t>
  </si>
  <si>
    <t>Chi phí khác</t>
  </si>
  <si>
    <t>051_</t>
  </si>
  <si>
    <t>Chi phí thuế TNDN hiện hành</t>
  </si>
  <si>
    <t>052_</t>
  </si>
  <si>
    <t>Chi phí thuế TNDN hoãn lại</t>
  </si>
  <si>
    <t>061_</t>
  </si>
  <si>
    <t>Lợi nhuận sau thuế của công ty mẹ</t>
  </si>
  <si>
    <t>062_</t>
  </si>
  <si>
    <t>Lợi nhuận sau thuế của CĐ không ks</t>
  </si>
  <si>
    <t>429_</t>
  </si>
  <si>
    <t>111_</t>
  </si>
  <si>
    <t>Tiền</t>
  </si>
  <si>
    <t>TS ngắn</t>
  </si>
  <si>
    <t>112_</t>
  </si>
  <si>
    <t>Các khoản tương đương tiền</t>
  </si>
  <si>
    <t>121_</t>
  </si>
  <si>
    <t>Chứng khoán kinh doanh</t>
  </si>
  <si>
    <t>122_</t>
  </si>
  <si>
    <t>Dự phòng giảm giá chứng khoán kinh doanh (*)</t>
  </si>
  <si>
    <t>123_</t>
  </si>
  <si>
    <t>Đầu tư nắm giữ đến ngày đáo hạn ngắn hạn</t>
  </si>
  <si>
    <t>131_</t>
  </si>
  <si>
    <t>Phải thu ngắn hạn của khách hàng</t>
  </si>
  <si>
    <t>132_</t>
  </si>
  <si>
    <t>Trả trước cho người bán ngắn hạn</t>
  </si>
  <si>
    <t>133_</t>
  </si>
  <si>
    <t>Phải thu nội bộ ngắn hạn</t>
  </si>
  <si>
    <t>134_</t>
  </si>
  <si>
    <t>Phải thu theo tiến độ kế hoạch HĐXD</t>
  </si>
  <si>
    <t>135_</t>
  </si>
  <si>
    <t>Phải thu về cho vay ngắn hạn</t>
  </si>
  <si>
    <t>136_</t>
  </si>
  <si>
    <t>Các khoản phải thu khác</t>
  </si>
  <si>
    <t>137_</t>
  </si>
  <si>
    <t>Dự phòng phải thu ngắn hạn khó đòi (*)</t>
  </si>
  <si>
    <t>139_</t>
  </si>
  <si>
    <t>Tài sản thiếu chờ xử lý</t>
  </si>
  <si>
    <t>141_</t>
  </si>
  <si>
    <t>Hàng tồn kho</t>
  </si>
  <si>
    <t>149_</t>
  </si>
  <si>
    <t>Dự phòng giảm giá hàng tồn kho (*)</t>
  </si>
  <si>
    <t>151_</t>
  </si>
  <si>
    <t>Chi phí trả trước ngắn hạn</t>
  </si>
  <si>
    <t>152_</t>
  </si>
  <si>
    <t>Thuế GTGT được khấu trừ</t>
  </si>
  <si>
    <t>153_</t>
  </si>
  <si>
    <t>Thuế và các khoản phải thu Nhà nước</t>
  </si>
  <si>
    <t>154_</t>
  </si>
  <si>
    <t>Giao dịch mua bán lại trái phiếu Chính phủ</t>
  </si>
  <si>
    <t>155_</t>
  </si>
  <si>
    <t>Tài sản ngắn hạn khác</t>
  </si>
  <si>
    <t>211_</t>
  </si>
  <si>
    <t>Phải thu dài hạn của khách hàng</t>
  </si>
  <si>
    <t>TS dài</t>
  </si>
  <si>
    <t>212_</t>
  </si>
  <si>
    <t>Trả trước cho người bán dài hạn</t>
  </si>
  <si>
    <t>213_</t>
  </si>
  <si>
    <t>Vốn kinh doanh ở đơn vị trực thuộc</t>
  </si>
  <si>
    <t>214_</t>
  </si>
  <si>
    <t>Phải thu nội bộ dài hạn</t>
  </si>
  <si>
    <t>215_</t>
  </si>
  <si>
    <t>Phải thu về cho vay dài hạn</t>
  </si>
  <si>
    <t>216_</t>
  </si>
  <si>
    <t>Phải thu dài hạn khác</t>
  </si>
  <si>
    <t>219_</t>
  </si>
  <si>
    <t>Dự phòng phải thu dài hạn khó đòi (*)</t>
  </si>
  <si>
    <t>222_</t>
  </si>
  <si>
    <t>Nguyên giá TSCĐ hữu hình</t>
  </si>
  <si>
    <t>223_</t>
  </si>
  <si>
    <t>Giá trị hao mòn lũy kế TSCĐ hữu hình</t>
  </si>
  <si>
    <t>225_</t>
  </si>
  <si>
    <t>Nguyên giá TSCĐ thuê tài chính</t>
  </si>
  <si>
    <t>226_</t>
  </si>
  <si>
    <t>Giá trị hao mòn lũy kế TSCĐ thuê tài chính</t>
  </si>
  <si>
    <t>228_</t>
  </si>
  <si>
    <t>Nguyên giá TSCĐ vô hình</t>
  </si>
  <si>
    <t>229_</t>
  </si>
  <si>
    <t>Giá trị hao mòn lũy kế TSCĐ vô hình</t>
  </si>
  <si>
    <t>231_</t>
  </si>
  <si>
    <t>Nguyên giá BĐS đầu tư</t>
  </si>
  <si>
    <t>232_</t>
  </si>
  <si>
    <t>Giá trị hao mòn lũy kế (*) BĐS đầu tư</t>
  </si>
  <si>
    <t>241_</t>
  </si>
  <si>
    <t>Chi phí sản xuất, kinh doanh dở dang dài hạn</t>
  </si>
  <si>
    <t>242_</t>
  </si>
  <si>
    <t>Chi phí xây dựng cơ bản dở dang</t>
  </si>
  <si>
    <t>251_</t>
  </si>
  <si>
    <t>Đầu tư vào công ty con</t>
  </si>
  <si>
    <t>252_</t>
  </si>
  <si>
    <t>Đầu tư vào công ty liên doanh, liên kết</t>
  </si>
  <si>
    <t>253_</t>
  </si>
  <si>
    <t>Đầu tư góp vốn vào đơn vị khác</t>
  </si>
  <si>
    <t>254_</t>
  </si>
  <si>
    <t>Dự phòng đầu tư tài chính dài hạn (*)</t>
  </si>
  <si>
    <t>255_</t>
  </si>
  <si>
    <t>Đầu tư nắm giữ đến ngày đáo hạn dài hạn</t>
  </si>
  <si>
    <t>261_</t>
  </si>
  <si>
    <t>Chi phí trả trước dài hạn</t>
  </si>
  <si>
    <t>262_</t>
  </si>
  <si>
    <t>Tài sản thuế thu nhập hoãn lại</t>
  </si>
  <si>
    <t>263_</t>
  </si>
  <si>
    <t>Thiết bị, vật tư, phụ tùng thay thế dài hạn</t>
  </si>
  <si>
    <t>268_</t>
  </si>
  <si>
    <t>Tài sản dài hạn khác</t>
  </si>
  <si>
    <t>269_</t>
  </si>
  <si>
    <t>Lợi thế thương mại</t>
  </si>
  <si>
    <t>311_</t>
  </si>
  <si>
    <t>Phải trả người bán ngắn hạn</t>
  </si>
  <si>
    <t>Nợ ngắn</t>
  </si>
  <si>
    <t>312_</t>
  </si>
  <si>
    <t>Người mua trả tiền trước ngắn hạn</t>
  </si>
  <si>
    <t>313_</t>
  </si>
  <si>
    <t>Thuế và các khoản phải nộp Nhà nước</t>
  </si>
  <si>
    <t>314_</t>
  </si>
  <si>
    <t>Phải trả người lao động</t>
  </si>
  <si>
    <t>315_</t>
  </si>
  <si>
    <t>Chi phí phải trả ngắn hạn</t>
  </si>
  <si>
    <t>316_</t>
  </si>
  <si>
    <t>Phải trả nội bộ ngắn hạn</t>
  </si>
  <si>
    <t>317_</t>
  </si>
  <si>
    <t>Phải trả theo tiến độ kế hoạch HĐXD</t>
  </si>
  <si>
    <t>318_</t>
  </si>
  <si>
    <t>Doanh thu chưa thực hiện ngắn hạn</t>
  </si>
  <si>
    <t>319_</t>
  </si>
  <si>
    <t>Các khoản phải trả ngắn hạn khác</t>
  </si>
  <si>
    <t>320_</t>
  </si>
  <si>
    <t>Vay và nợ thuê tài chính ngắn hạn</t>
  </si>
  <si>
    <t>321_</t>
  </si>
  <si>
    <t>Dự phòng phải trả ngắn hạn</t>
  </si>
  <si>
    <t>322_</t>
  </si>
  <si>
    <t>Quỹ khen thưởng, phúc lợi</t>
  </si>
  <si>
    <t>323_</t>
  </si>
  <si>
    <t>Quỹ bình ổn giá</t>
  </si>
  <si>
    <t>Nợ dài</t>
  </si>
  <si>
    <t>324_</t>
  </si>
  <si>
    <t>331_</t>
  </si>
  <si>
    <t>Phải trả người bán dài hạn</t>
  </si>
  <si>
    <t>332_</t>
  </si>
  <si>
    <t>Người mua trả tiền trước dài hạn</t>
  </si>
  <si>
    <t>333_</t>
  </si>
  <si>
    <t>Chi phí phải trả dài hạn</t>
  </si>
  <si>
    <t>334_</t>
  </si>
  <si>
    <t>Phải trả nội bộ về vốn kinh doanh</t>
  </si>
  <si>
    <t>335_</t>
  </si>
  <si>
    <t>Phải trả nội bộ dài hạn</t>
  </si>
  <si>
    <t>336_</t>
  </si>
  <si>
    <t>Doanh thu chưa thực hiện dài hạn</t>
  </si>
  <si>
    <t>337_</t>
  </si>
  <si>
    <t>Phải trả dài hạn khác</t>
  </si>
  <si>
    <t>338_</t>
  </si>
  <si>
    <t>Vay và nợ thuê tài chính dài hạn</t>
  </si>
  <si>
    <t>339_</t>
  </si>
  <si>
    <t>Trái phiếu chuyển đổi</t>
  </si>
  <si>
    <t>340_</t>
  </si>
  <si>
    <t>Cổ phiếu ưu đãi</t>
  </si>
  <si>
    <t>341_</t>
  </si>
  <si>
    <t>Thuế thu nhập hoãn lại phải trả</t>
  </si>
  <si>
    <t>342_</t>
  </si>
  <si>
    <t>Dự phòng phải trả dài hạn</t>
  </si>
  <si>
    <t>343_</t>
  </si>
  <si>
    <t>Quỹ phát triển khoa học và công nghệ</t>
  </si>
  <si>
    <t>412_</t>
  </si>
  <si>
    <t>Thặng dư vốn cổ phần</t>
  </si>
  <si>
    <t>Vốn khác</t>
  </si>
  <si>
    <t>413_</t>
  </si>
  <si>
    <t>Quyền chọn chuyển đổi trái phiếu</t>
  </si>
  <si>
    <t>414_</t>
  </si>
  <si>
    <t>Vốn khác của chủ sở hữu</t>
  </si>
  <si>
    <t>415_</t>
  </si>
  <si>
    <t>Cổ phiếu quỹ (*)</t>
  </si>
  <si>
    <t>416_</t>
  </si>
  <si>
    <t>Chênh lệch đánh giá lại tài sản</t>
  </si>
  <si>
    <t>417_</t>
  </si>
  <si>
    <t>Chênh lệch tỷ giá hối đoái</t>
  </si>
  <si>
    <t>418_</t>
  </si>
  <si>
    <t>Quỹ đầu tư phát triển</t>
  </si>
  <si>
    <t>419_</t>
  </si>
  <si>
    <t>Quỹ hỗ trợ sắp xếp doanh nghiệp</t>
  </si>
  <si>
    <t>41a_</t>
  </si>
  <si>
    <t>Cổ phiếu phổ thông có quyền biểu quyết</t>
  </si>
  <si>
    <t>Vốn góp</t>
  </si>
  <si>
    <t>41b_</t>
  </si>
  <si>
    <t>420_</t>
  </si>
  <si>
    <t>Quỹ khác thuộc vốn chủ sở hữu</t>
  </si>
  <si>
    <t>422_</t>
  </si>
  <si>
    <t>Nguồn vốn đầu tư XDCB</t>
  </si>
  <si>
    <t>Lợi ích của cổ đông không kiểm soát</t>
  </si>
  <si>
    <t>42a_</t>
  </si>
  <si>
    <t>LNST chưa phân phối lũy kế đến cuối kỳ trước</t>
  </si>
  <si>
    <t>LNST chưa phân phối kỳ này</t>
  </si>
  <si>
    <t>431_</t>
  </si>
  <si>
    <t>Nguồn kinh phí</t>
  </si>
  <si>
    <t>432_</t>
  </si>
  <si>
    <t>Nguồn kinh phí đã hình thành TSCĐ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</si>
  <si>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</si>
  <si>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</si>
  <si>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</si>
  <si>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</si>
  <si>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</si>
  <si>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</si>
  <si>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</si>
  <si>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</si>
  <si>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</si>
  <si>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</si>
  <si>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</si>
  <si>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</si>
  <si>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</si>
  <si>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</si>
  <si>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</si>
  <si>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</si>
  <si>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</si>
  <si>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</si>
  <si>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</si>
  <si>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</si>
  <si>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</si>
  <si>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</si>
  <si>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</si>
  <si>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</si>
  <si>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</si>
  <si>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</si>
  <si>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</si>
  <si>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</si>
  <si>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</si>
  <si>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</si>
  <si>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</si>
  <si>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</si>
  <si>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</si>
  <si>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</si>
  <si>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</si>
  <si>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</si>
  <si>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</si>
  <si>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</si>
  <si>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</si>
  <si>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</si>
  <si>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</si>
  <si>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</si>
  <si>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</si>
  <si>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</si>
  <si>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</si>
  <si>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</si>
  <si>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</si>
  <si>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</si>
  <si>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</si>
  <si>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</si>
  <si>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</si>
  <si>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</si>
  <si>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</si>
  <si>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</si>
  <si>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</si>
  <si>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</si>
  <si>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</si>
  <si>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</si>
  <si>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</si>
  <si>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</si>
  <si>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</si>
  <si>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</si>
  <si>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</si>
  <si>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</si>
  <si>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</si>
  <si>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</si>
  <si>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</si>
  <si>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</si>
  <si>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</si>
  <si>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</si>
  <si>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</si>
  <si>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</si>
  <si>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</si>
  <si>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</si>
  <si>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</si>
  <si>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</si>
  <si>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</si>
  <si>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</si>
  <si>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</si>
  <si>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</si>
  <si>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</si>
  <si>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</si>
  <si>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</si>
  <si>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</si>
  <si>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</si>
  <si>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</si>
  <si>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</si>
  <si>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</si>
  <si>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</si>
  <si>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Vay ngắn hạn</t>
  </si>
  <si>
    <t>Vay dài hạn</t>
  </si>
  <si>
    <t>161_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</si>
  <si>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</si>
  <si>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</si>
  <si>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</si>
  <si>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</si>
  <si>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</si>
  <si>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</si>
  <si>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</si>
  <si>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</si>
  <si>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</si>
  <si>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</si>
  <si>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</si>
  <si>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</si>
  <si>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</si>
  <si>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</si>
  <si>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</si>
  <si>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</si>
  <si>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</si>
  <si>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</si>
  <si>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</si>
  <si>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</si>
  <si>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</si>
  <si>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</si>
  <si>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</si>
  <si>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</si>
  <si>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</si>
  <si>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</si>
  <si>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</si>
  <si>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</si>
  <si>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</si>
  <si>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</si>
  <si>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</si>
  <si>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</si>
  <si>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</si>
  <si>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Doanh thu bán hàng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</si>
  <si>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</si>
  <si>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</si>
  <si>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</si>
  <si>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</si>
  <si>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</si>
  <si>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</si>
  <si>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</si>
  <si>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351_</t>
  </si>
  <si>
    <t>352_</t>
  </si>
  <si>
    <t>361_</t>
  </si>
  <si>
    <t>362_</t>
  </si>
  <si>
    <t>370_</t>
  </si>
  <si>
    <t>Chi phí SXKD theo yếu tố</t>
  </si>
  <si>
    <t>381_</t>
  </si>
  <si>
    <t>Doanh thu bộ phận</t>
  </si>
  <si>
    <t>Bộ phận</t>
  </si>
  <si>
    <t>382_</t>
  </si>
  <si>
    <t>LN sau thuế bộ phận</t>
  </si>
  <si>
    <t>383_</t>
  </si>
  <si>
    <t>Tài sản bộ phận</t>
  </si>
  <si>
    <t>384_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</si>
  <si>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</si>
  <si>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</si>
  <si>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</si>
  <si>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</si>
  <si>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</si>
  <si>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</si>
  <si>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</si>
  <si>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</si>
  <si>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</si>
  <si>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</si>
  <si>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</si>
  <si>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</si>
  <si>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</si>
  <si>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</si>
  <si>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</si>
  <si>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</si>
  <si>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</si>
  <si>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</si>
  <si>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</si>
  <si>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</si>
  <si>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</si>
  <si>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</si>
  <si>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Chi phí lãi vay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</si>
  <si>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</si>
  <si>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</si>
  <si>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</si>
  <si>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</si>
  <si>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</si>
  <si>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</si>
  <si>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(Tăng)/giảm hàng tồn kho</t>
  </si>
  <si>
    <t>11_</t>
  </si>
  <si>
    <t>Tăng/(giảm) các khoản phải trả</t>
  </si>
  <si>
    <t>12_</t>
  </si>
  <si>
    <t>(Tăng)/giảm chi phí trả trước</t>
  </si>
  <si>
    <t>13_</t>
  </si>
  <si>
    <t>(Tăng)/giảm chứng khoán kinh doanh</t>
  </si>
  <si>
    <t>14_</t>
  </si>
  <si>
    <t>Tiền lãi vay đã trả</t>
  </si>
  <si>
    <t>Thuế thu nhập doanh nghiệp đã nộp</t>
  </si>
  <si>
    <t>16_</t>
  </si>
  <si>
    <t>Tiền thu khác từ hoạt động kinh doanh</t>
  </si>
  <si>
    <t>Tiền chi khác cho hoạt động kinh doanh</t>
  </si>
  <si>
    <t>LƯU CHUYỂN TIỀN THUẦN TỪ HOẠT ĐỘNG KINH DOANH</t>
  </si>
  <si>
    <t>21_</t>
  </si>
  <si>
    <t>Tiền chi để mua sắm, xây dựng TSCĐ và các TS dài hạn khác</t>
  </si>
  <si>
    <t>Đầu tư</t>
  </si>
  <si>
    <t>Tiền thu từ thanh lý, nhượng bán TSCĐ và các TS dài hạn khác</t>
  </si>
  <si>
    <t>23_</t>
  </si>
  <si>
    <t>Tiền chi cho vay, mua các công cụ nợ của đơn vị khác</t>
  </si>
  <si>
    <t>Tiền thu hồi cho vay, bán lại các công cụ nợ của đơn vị khác</t>
  </si>
  <si>
    <t>25_</t>
  </si>
  <si>
    <t>Tiền chi đầu tư góp vốn vào đơn vị khác</t>
  </si>
  <si>
    <t>Tiền thu hồi đầu tư góp vốn vào đơn vị khác</t>
  </si>
  <si>
    <t>27_</t>
  </si>
  <si>
    <t>Tiền thu lãi cho vay, cổ tức và lợi nhuận được chia</t>
  </si>
  <si>
    <t>LƯU CHUYỂN TIỀN THUẦN TỪ HOẠT ĐỘNG ĐẦU TƯ</t>
  </si>
  <si>
    <t>Tiền thu từ phát hành cổ phiếu, nhận vốn góp của CSH</t>
  </si>
  <si>
    <t>Tài chính</t>
  </si>
  <si>
    <t>32_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</si>
  <si>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</si>
  <si>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</si>
  <si>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</si>
  <si>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</si>
  <si>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</si>
  <si>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</si>
  <si>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</si>
  <si>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Cổ tức, lợi nhuận đã trả cho chủ sở hữu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</si>
  <si>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</si>
  <si>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</si>
  <si>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</si>
  <si>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</si>
  <si>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</si>
  <si>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</si>
  <si>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</si>
  <si>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</si>
  <si>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</si>
  <si>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</si>
  <si>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</si>
  <si>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</si>
  <si>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</si>
  <si>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</si>
  <si>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</si>
  <si>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</si>
  <si>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</si>
  <si>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</si>
  <si>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</si>
  <si>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</si>
  <si>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</si>
  <si>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</si>
  <si>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>Ngân hàng TMCP Công Thương Việt Nam (Vietinbank)</t>
  </si>
  <si>
    <t xml:space="preserve">Vay ngân hàng </t>
  </si>
  <si>
    <t xml:space="preserve">Vay dài hạn đến hạn trả </t>
  </si>
  <si>
    <t>Tổ chức khác</t>
  </si>
  <si>
    <t>Ngân hàng TMCP Tiên Phong (TPBank)</t>
  </si>
  <si>
    <t>Vay cá nhân và tổ chức khác</t>
  </si>
  <si>
    <t xml:space="preserve">Nợ thuê tài chính đến hạn trả </t>
  </si>
  <si>
    <t>Cá nhân</t>
  </si>
  <si>
    <t>Ngân Hàng TMCP Phát Triển Việt Nam (VDB)</t>
  </si>
  <si>
    <t>Trái phiếu ngắn hạn</t>
  </si>
  <si>
    <t>Bên liên quan</t>
  </si>
  <si>
    <t>Ngân hàng TMCP Ngoại thương Việt Nam (Vietcombank)</t>
  </si>
  <si>
    <t>Vay dài hạn đến hạn trả</t>
  </si>
  <si>
    <t xml:space="preserve">Trái phiếu dài hạn đến hạn trả </t>
  </si>
  <si>
    <t>Ngân hàng TMCP Đầu tư và Phát triển Việt Nam (BIDV)</t>
  </si>
  <si>
    <t>Nợ thuê tài chính đến hạn trả</t>
  </si>
  <si>
    <t>Dài hạn</t>
  </si>
  <si>
    <t>Ngân hàng TMCP Quốc Tế (VIB)</t>
  </si>
  <si>
    <t>Trái phiếu dài hạn đến hạn trả</t>
  </si>
  <si>
    <t xml:space="preserve">Nợ thuê tài chính dài hạn </t>
  </si>
  <si>
    <t>Ngân hàng TMCP Kỹ Thương (Techcombank)</t>
  </si>
  <si>
    <t>Nợ thuê tài chính</t>
  </si>
  <si>
    <t>Trái phiếu dài hạn</t>
  </si>
  <si>
    <t>Ngân hàng TMCP Hàng Hải (MSB)</t>
  </si>
  <si>
    <t>Trái phiếu phát hành</t>
  </si>
  <si>
    <t>Ngân hàng TMCP Quân Đội (MB Bank)</t>
  </si>
  <si>
    <t>Ngân hàng TMCP NN và PTNT Việt Nam (Agribank)</t>
  </si>
  <si>
    <t>Ngân hàng TMCP Việt Nam Thịnh vượng (VPBank)</t>
  </si>
  <si>
    <t>Ngân hàng TPCP Phát triển Tp Hồ Chí Minh (HD Bank)</t>
  </si>
  <si>
    <t>LĨNH VỰC</t>
  </si>
  <si>
    <t>KHU VỰC</t>
  </si>
  <si>
    <t>KỲ BÁO CÁO</t>
  </si>
  <si>
    <t>BÊN LIÊN QUAN</t>
  </si>
  <si>
    <t>RÚT GỌN TÊN</t>
  </si>
  <si>
    <t>Cả năm</t>
  </si>
  <si>
    <t>TÊN KHÁCH HÀNG</t>
  </si>
  <si>
    <t>PHÂN LOẠI</t>
  </si>
  <si>
    <t>Đổi từ</t>
  </si>
  <si>
    <t>Sang</t>
  </si>
  <si>
    <t>Hoạt động sản xuất</t>
  </si>
  <si>
    <t>Miền Bắc</t>
  </si>
  <si>
    <t>Doanh nghiệp</t>
  </si>
  <si>
    <t>Khách hàng</t>
  </si>
  <si>
    <t>KH</t>
  </si>
  <si>
    <t>Hoạt động kinh doanh thương  mại</t>
  </si>
  <si>
    <t>Miền Nam</t>
  </si>
  <si>
    <t>TĐ</t>
  </si>
  <si>
    <t>Kinh doanh nhà xưởng, cho thuê đất và hạ tầng KCN</t>
  </si>
  <si>
    <t>Miền Trung</t>
  </si>
  <si>
    <t>Tổng công ty</t>
  </si>
  <si>
    <t>TCT</t>
  </si>
  <si>
    <t>Hoạt động khác</t>
  </si>
  <si>
    <t>Tổng cty</t>
  </si>
  <si>
    <t>Điều chỉnh và loại trừ</t>
  </si>
  <si>
    <t>Công ty</t>
  </si>
  <si>
    <t>Cty</t>
  </si>
  <si>
    <t>Chi nhánh</t>
  </si>
  <si>
    <t>CN</t>
  </si>
  <si>
    <t>Ngân Hàng</t>
  </si>
  <si>
    <t>NH</t>
  </si>
  <si>
    <t>Bệnh viện</t>
  </si>
  <si>
    <t>BV</t>
  </si>
  <si>
    <t>Văn phòng</t>
  </si>
  <si>
    <t>VP</t>
  </si>
  <si>
    <t>Sở giao dịch</t>
  </si>
  <si>
    <t>SGD</t>
  </si>
  <si>
    <t>Ủy ban nhân dân</t>
  </si>
  <si>
    <t>UBND</t>
  </si>
  <si>
    <t xml:space="preserve"> và </t>
  </si>
  <si>
    <t xml:space="preserve"> &amp; </t>
  </si>
  <si>
    <t>Cổ phần</t>
  </si>
  <si>
    <t>CP</t>
  </si>
  <si>
    <t>Trách nhiệm hữu hạn</t>
  </si>
  <si>
    <t>TNHH</t>
  </si>
  <si>
    <t>Một thành viên</t>
  </si>
  <si>
    <t>MTV</t>
  </si>
  <si>
    <t>Bất động sản</t>
  </si>
  <si>
    <t>BĐS</t>
  </si>
  <si>
    <t>Xuất nhập khẩu</t>
  </si>
  <si>
    <t>XNK</t>
  </si>
  <si>
    <t>Tư vấn</t>
  </si>
  <si>
    <t>TV</t>
  </si>
  <si>
    <t>ĐT</t>
  </si>
  <si>
    <t>Phát triển</t>
  </si>
  <si>
    <t>PT</t>
  </si>
  <si>
    <t>Thương mại</t>
  </si>
  <si>
    <t>TM</t>
  </si>
  <si>
    <t>Dịch vụ</t>
  </si>
  <si>
    <t>DV</t>
  </si>
  <si>
    <t>Sản xuất</t>
  </si>
  <si>
    <t>SX</t>
  </si>
  <si>
    <t>Xây dựng</t>
  </si>
  <si>
    <t>XD</t>
  </si>
  <si>
    <t>Công nghệ</t>
  </si>
  <si>
    <t>Quản lý</t>
  </si>
  <si>
    <t>QL</t>
  </si>
  <si>
    <t>Môi trường</t>
  </si>
  <si>
    <t>MT</t>
  </si>
  <si>
    <t>Quảng cáo</t>
  </si>
  <si>
    <t>QC</t>
  </si>
  <si>
    <t>Du lịch</t>
  </si>
  <si>
    <t>DL</t>
  </si>
  <si>
    <t>Vietinbank</t>
  </si>
  <si>
    <t>VTB</t>
  </si>
  <si>
    <t>Vietcombank</t>
  </si>
  <si>
    <t>VCB</t>
  </si>
  <si>
    <t>AnPhat Holding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</si>
  <si>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</si>
  <si>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</si>
  <si>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</si>
  <si>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</si>
  <si>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</si>
  <si>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</si>
  <si>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</si>
  <si>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</si>
  <si>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</si>
  <si>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</si>
  <si>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Đầu tư vào công ty liên kết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</si>
</sst>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0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3" borderId="0" xfId="0" applyFont="1" applyFill="1" applyAlignment="1">
      <alignment horizontal="left" indent="2"/>
    </xf>
    <xf numFmtId="0" fontId="0" fillId="4" borderId="0" xfId="0" applyFont="1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Font="1" applyAlignment="1">
      <alignment horizontal="left"/>
    </xf>
    <xf numFmtId="37" fontId="0" fillId="4" borderId="0" xfId="0" applyNumberFormat="1" applyFont="1" applyFill="1"/>
    <xf numFmtId="37" fontId="0" fillId="0" borderId="0" xfId="0" applyNumberFormat="1" applyFont="1"/>
    <xf numFmtId="38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4" borderId="2" xfId="0" applyFont="1" applyFill="1" applyBorder="1"/>
    <xf numFmtId="38" fontId="0" fillId="4" borderId="0" xfId="0" applyNumberFormat="1" applyFont="1" applyFill="1"/>
    <xf numFmtId="0" fontId="13" fillId="0" borderId="0" xfId="0" applyFont="1"/>
    <xf numFmtId="0" fontId="0" fillId="0" borderId="2" xfId="0" applyFont="1" applyBorder="1"/>
    <xf numFmtId="0" fontId="14" fillId="0" borderId="0" xfId="0" applyFont="1"/>
    <xf numFmtId="0" fontId="0" fillId="4" borderId="0" xfId="0" applyNumberFormat="1" applyFont="1" applyFill="1"/>
    <xf numFmtId="0" fontId="0" fillId="0" borderId="0" xfId="0" applyNumberFormat="1" applyFont="1" applyFill="1"/>
    <xf numFmtId="0" fontId="0" fillId="0" borderId="0" xfId="0" applyProtection="1">
      <protection hidden="1"/>
    </xf>
    <xf numFmtId="0" fontId="0" fillId="4" borderId="0" xfId="0" applyFill="1"/>
    <xf numFmtId="0" fontId="0" fillId="4" borderId="0" xfId="0" applyFill="1" applyProtection="1">
      <protection hidden="1"/>
    </xf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98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97"/>
      <tableStyleElement type="headerRow" dxfId="196"/>
      <tableStyleElement type="totalRow" dxfId="195"/>
      <tableStyleElement type="firstRowStripe" dxfId="194"/>
      <tableStyleElement type="firstHeaderCell" dxfId="193"/>
      <tableStyleElement type="firstSubtotalRow" dxfId="192"/>
      <tableStyleElement type="secondSubtotalRow" dxfId="191"/>
      <tableStyleElement type="thirdSubtotalRow" dxfId="190"/>
      <tableStyleElement type="firstColumnSubheading" dxfId="189"/>
      <tableStyleElement type="secondColumnSubheading" dxfId="188"/>
      <tableStyleElement type="thirdColumnSubheading" dxfId="187"/>
      <tableStyleElement type="firstRowSubheading" dxfId="186"/>
      <tableStyleElement type="secondRowSubheading" dxfId="185"/>
      <tableStyleElement type="thirdRowSubheading" dxfId="184"/>
      <tableStyleElement type="pageFieldLabels" dxfId="183"/>
    </tableStyle>
    <tableStyle name="BluePivot 2" table="0" count="9" xr9:uid="{C9ACEAED-2B2A-44C0-969C-3EF8D66EB7B3}">
      <tableStyleElement type="wholeTable" dxfId="182"/>
      <tableStyleElement type="headerRow" dxfId="181"/>
      <tableStyleElement type="totalRow" dxfId="180"/>
      <tableStyleElement type="firstRowStripe" dxfId="179"/>
      <tableStyleElement type="firstHeaderCell" dxfId="178"/>
      <tableStyleElement type="firstSubtotalRow" dxfId="177"/>
      <tableStyleElement type="secondSubtotalRow" dxfId="176"/>
      <tableStyleElement type="thirdSubtotalRow" dxfId="175"/>
      <tableStyleElement type="pageFieldLabels" dxfId="174"/>
    </tableStyle>
    <tableStyle name="BluePivot 2B" table="0" count="9" xr9:uid="{4D487412-B364-4C33-B416-A644A5FBE8BF}">
      <tableStyleElement type="wholeTable" dxfId="173"/>
      <tableStyleElement type="headerRow" dxfId="172"/>
      <tableStyleElement type="totalRow" dxfId="171"/>
      <tableStyleElement type="firstRowStripe" dxfId="170"/>
      <tableStyleElement type="firstHeaderCell" dxfId="169"/>
      <tableStyleElement type="firstSubtotalRow" dxfId="168"/>
      <tableStyleElement type="secondSubtotalRow" dxfId="167"/>
      <tableStyleElement type="thirdSubtotalRow" dxfId="166"/>
      <tableStyleElement type="pageFieldLabels" dxfId="165"/>
    </tableStyle>
    <tableStyle name="BluePivotB" table="0" count="15" xr9:uid="{2EBEEC12-2F55-409E-9370-E3FA66DF3A13}">
      <tableStyleElement type="wholeTable" dxfId="164"/>
      <tableStyleElement type="headerRow" dxfId="163"/>
      <tableStyleElement type="totalRow" dxfId="162"/>
      <tableStyleElement type="firstRowStripe" dxfId="161"/>
      <tableStyleElement type="firstHeaderCell" dxfId="160"/>
      <tableStyleElement type="firstSubtotalRow" dxfId="159"/>
      <tableStyleElement type="secondSubtotalRow" dxfId="158"/>
      <tableStyleElement type="thirdSubtotalRow" dxfId="157"/>
      <tableStyleElement type="firstColumnSubheading" dxfId="156"/>
      <tableStyleElement type="secondColumnSubheading" dxfId="155"/>
      <tableStyleElement type="thirdColumnSubheading" dxfId="154"/>
      <tableStyleElement type="firstRowSubheading" dxfId="153"/>
      <tableStyleElement type="secondRowSubheading" dxfId="152"/>
      <tableStyleElement type="thirdRowSubheading" dxfId="151"/>
      <tableStyleElement type="pageFieldLabels" dxfId="150"/>
    </tableStyle>
    <tableStyle name="BlueTable" pivot="0" count="4" xr9:uid="{8B68EEA6-B48D-42B4-A65A-132A8E9BED11}">
      <tableStyleElement type="wholeTable" dxfId="149"/>
      <tableStyleElement type="headerRow" dxfId="148"/>
      <tableStyleElement type="totalRow" dxfId="147"/>
      <tableStyleElement type="secondRowStripe" dxfId="146"/>
    </tableStyle>
    <tableStyle name="BlueTableB" pivot="0" count="4" xr9:uid="{403BD04E-E3FA-451D-BE68-FA177E9AFD31}">
      <tableStyleElement type="wholeTable" dxfId="145"/>
      <tableStyleElement type="headerRow" dxfId="144"/>
      <tableStyleElement type="totalRow" dxfId="143"/>
      <tableStyleElement type="secondRowStripe" dxfId="142"/>
    </tableStyle>
    <tableStyle name="NewBlueStyle 2" table="0" count="9" xr9:uid="{1E68D3C0-F478-492F-9C6F-F7760F7DEC43}">
      <tableStyleElement type="headerRow" dxfId="141"/>
      <tableStyleElement type="totalRow" dxfId="140"/>
      <tableStyleElement type="firstColumn" dxfId="139"/>
      <tableStyleElement type="lastColumn" dxfId="138"/>
      <tableStyleElement type="firstRowSubheading" dxfId="137"/>
      <tableStyleElement type="secondRowSubheading" dxfId="136"/>
      <tableStyleElement type="thirdRowSubheading" dxfId="135"/>
      <tableStyleElement type="pageFieldLabels" dxfId="134"/>
      <tableStyleElement type="pageFieldValues" dxfId="133"/>
    </tableStyle>
    <tableStyle name="WhiteTable" pivot="0" count="3" xr9:uid="{7D181A80-8FA6-4DCF-8D4D-0CA6C0C8600B}">
      <tableStyleElement type="wholeTable" dxfId="132"/>
      <tableStyleElement type="headerRow" dxfId="131"/>
      <tableStyleElement type="totalRow" dxfId="130"/>
    </tableStyle>
    <tableStyle name="WhiteTableB" pivot="0" count="3" xr9:uid="{FD0F2040-5018-4C3D-B7D1-38373F976384}">
      <tableStyleElement type="wholeTable" dxfId="129"/>
      <tableStyleElement type="headerRow" dxfId="128"/>
      <tableStyleElement type="totalRow" dxfId="127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9" totalsRowShown="0" headerRowDxfId="126" dataDxfId="125">
  <tableColumns count="3">
    <tableColumn id="3" xr3:uid="{DF14C076-3E53-44D7-9788-BB9031761A36}" name="TẬP ĐOÀN" dataDxfId="124"/>
    <tableColumn id="1" xr3:uid="{02322BE3-A4D9-4344-9AFA-BAD02E18A4AB}" name="CTY MẸ" dataDxfId="123"/>
    <tableColumn id="2" xr3:uid="{FC0D1FEC-F363-47D8-8046-CC6204711208}" name="KH CTY MẸ" dataDxfId="122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30" headerRowDxfId="121" dataDxfId="120">
  <autoFilter ref="C5:J30" xr:uid="{A02F1C28-0B17-43DD-AA49-E982CAC38C7A}"/>
  <sortState xmlns:xlrd2="http://schemas.microsoft.com/office/spreadsheetml/2017/richdata2" ref="C6:J6">
    <sortCondition ref="C5:C6"/>
  </sortState>
  <tableColumns count="8">
    <tableColumn id="3" xr3:uid="{9F337689-4E30-4CD1-8DD7-7C9E5FAE2142}" name="MÃ" totalsRowLabel="78_" dataDxfId="119" totalsRowDxfId="118"/>
    <tableColumn id="1" xr3:uid="{74B32C8B-D350-492F-9B81-4E3BD17C2470}" name="KÝ HIỆU" totalsRowLabel="PNV" dataDxfId="117" totalsRowDxfId="116"/>
    <tableColumn id="2" xr3:uid="{DB5E417C-BC5B-4C03-86F7-2DB5BD749757}" name="TÊN CÔNG TY" totalsRowLabel="Công ty CP Giải pháp và  Dịch vụ phần mềm Nam Việt" dataDxfId="115" totalsRowDxfId="114"/>
    <tableColumn id="5" xr3:uid="{A1E1665F-A37B-40D8-9804-1FCC9D062EC1}" name="MÃ SỐ THUẾ" totalsRowLabel="0102181549_" dataDxfId="113" totalsRowDxfId="112"/>
    <tableColumn id="4" xr3:uid="{7A770AD0-989F-4172-AC71-8717F8FCCCA9}" name="TẬP ĐOÀN" dataDxfId="111" totalsRowDxfId="110"/>
    <tableColumn id="10" xr3:uid="{6220D290-E09A-403E-AC4D-86FBA02D9269}" name="GHI CHÚ" dataDxfId="109" totalsRowDxfId="108"/>
    <tableColumn id="6" xr3:uid="{8A0FC232-56E6-49F3-B0BF-5C06D14A9D79}" name="CHỌN" dataDxfId="107" totalsRowDxfId="106"/>
    <tableColumn id="7" xr3:uid="{1CAD6855-C7BB-4772-B6AB-852AB8954670}" name="TT" dataDxfId="105" totalsRowDxfId="104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30" totalsRowShown="0" headerRowDxfId="103" dataDxfId="102">
  <autoFilter ref="C5:J30" xr:uid="{A02F1C28-0B17-43DD-AA49-E982CAC38C7A}"/>
  <sortState xmlns:xlrd2="http://schemas.microsoft.com/office/spreadsheetml/2017/richdata2" ref="C6:J6">
    <sortCondition ref="C5:C6"/>
  </sortState>
  <tableColumns count="8">
    <tableColumn id="3" xr3:uid="{940515EA-17F3-426B-A6F8-3D4E3F97C792}" name="MÃ" dataDxfId="101"/>
    <tableColumn id="1" xr3:uid="{D1460F1A-A3B5-4AE3-A932-98A629325ADD}" name="TÊN THEO DANH SÁCH" dataDxfId="100">
      <calculatedColumnFormula>IFERROR(_xlfn.XLOOKUP(L_CT2[[#This Row],[MÃ]],L_CTY[MÃ],L_CTY[TÊN CÔNG TY]),"-")</calculatedColumnFormula>
    </tableColumn>
    <tableColumn id="2" xr3:uid="{9B56C854-D425-4EC0-A22C-BBBB2881D837}" name="TÊN CÔNG TY" dataDxfId="99"/>
    <tableColumn id="8" xr3:uid="{50454EA9-D0E5-4E8A-8BA6-AE479039886D}" name="ĐỊA CHỈ" dataDxfId="98"/>
    <tableColumn id="9" xr3:uid="{E06019E3-CC9D-4624-8D45-B6A38A000143}" name="NGÀNH NGHỀ KINH DOANH" dataDxfId="97"/>
    <tableColumn id="11" xr3:uid="{0B7C76CF-C5EF-4A7F-8008-32317CAB20D5}" name="COMPANY NAME" dataDxfId="96"/>
    <tableColumn id="12" xr3:uid="{FA37C293-71E5-4ECB-84C7-1437B4827A1D}" name="ADDRESS" dataDxfId="95"/>
    <tableColumn id="13" xr3:uid="{6FAD1869-FE2B-4874-90D7-1479D5DB47D2}" name="BUSINESS SECTOR" dataDxfId="94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6" insertRow="1" totalsRowShown="0" headerRowDxfId="93" dataDxfId="92">
  <autoFilter ref="C5:H6" xr:uid="{E8A8A8AB-FBCD-4029-92FC-67B9991AF9D9}"/>
  <tableColumns count="6">
    <tableColumn id="1" xr3:uid="{BAA32F2E-2E9C-4090-BCE5-F867A41F1F06}" name="MÃ TK" dataDxfId="91"/>
    <tableColumn id="2" xr3:uid="{5E07DF0A-45EA-4F2B-A98A-7503CCE0237A}" name="Tên tài khoản" dataDxfId="90"/>
    <tableColumn id="3" xr3:uid="{C82BD9E7-42A4-4BB5-9B04-D13C4CA8910A}" name="±" dataDxfId="89"/>
    <tableColumn id="5" xr3:uid="{D1A23719-996D-4824-B2D8-A6B91126D246}" name="Loại" dataDxfId="88"/>
    <tableColumn id="7" xr3:uid="{4D1A6117-6B45-46EE-A87E-5E9BA26B5F7E}" name="Mã FS" dataDxfId="87"/>
    <tableColumn id="8" xr3:uid="{DA734F70-66D1-4AFB-9FF0-B3E412C80AED}" name="Tên chỉ tiêu BCTC" dataDxfId="86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85" dataDxfId="83" headerRowBorderDxfId="84" tableBorderDxfId="82" totalsRowBorderDxfId="81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80"/>
    <tableColumn id="1" xr3:uid="{5785B1C6-356F-41CF-AB99-2C7E03F04302}" name="CHỈ TIÊU" dataDxfId="79"/>
    <tableColumn id="4" xr3:uid="{90E77CFD-AB87-41AF-9FDB-F37150BF3101}" name="PL" dataDxfId="78"/>
    <tableColumn id="5" xr3:uid="{9F55DD2B-A7F2-4C6A-B729-02430A0CABBC}" name="BS" dataDxfId="77"/>
    <tableColumn id="11" xr3:uid="{381E0530-27D1-48D7-AC46-319490D7ED86}" name="HT" dataDxfId="76"/>
    <tableColumn id="6" xr3:uid="{A13CCA00-19EF-4816-94CC-3D393D5C3BB6}" name="KC" dataDxfId="75"/>
    <tableColumn id="7" xr3:uid="{FC7730D7-B2AE-4F1C-91BB-470D289D148C}" name="KHOẢN MỤC" dataDxfId="74"/>
    <tableColumn id="3" xr3:uid="{6E91E14D-1FDF-46FF-8113-57C49BDEE9C2}" name="BSⁿ" dataDxfId="73"/>
    <tableColumn id="8" xr3:uid="{AB435A81-369C-4DDC-9EAE-AEA150870404}" name="PLⁿ" dataDxfId="72"/>
    <tableColumn id="9" xr3:uid="{9AD2DBE0-7F2B-4963-960A-DE1CB21C3FAD}" name="MÃ TM" dataDxfId="71">
      <calculatedColumnFormula array="1">_xlfn.LET(_xlpm.a,_xlfn.TEXTJOIN(";",TRUE,IF((L_Map[MÃ BC]=L_FS[[#This Row],[MÃ]]),L_Map[MÃ TM],"")),IF(LEN(_xlpm.a)&gt;1,_xlpm.a,""))</calculatedColumnFormula>
    </tableColumn>
    <tableColumn id="10" xr3:uid="{5C4A75A7-A66D-46E4-88A2-DDCFCF3D0224}" name="CHỈ TIÊU THUYẾT MINH" dataDxfId="70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1" totalsRowShown="0" headerRowDxfId="69" dataDxfId="68">
  <autoFilter ref="F5:O101" xr:uid="{130F8C03-32F9-411D-B843-29801DC8AA63}"/>
  <sortState xmlns:xlrd2="http://schemas.microsoft.com/office/spreadsheetml/2017/richdata2" ref="F6:O101">
    <sortCondition ref="F84:F101"/>
  </sortState>
  <tableColumns count="10">
    <tableColumn id="4" xr3:uid="{5BD5B5D1-18B5-4AF3-943C-04B2D9138198}" name="MÃ" dataDxfId="67"/>
    <tableColumn id="1" xr3:uid="{4AE636F1-F14C-4585-B003-F5ED912A3EFE}" name="CHỈ TIÊU" dataDxfId="66"/>
    <tableColumn id="3" xr3:uid="{84F975BF-A0A5-4C85-9563-234B1C941559}" name="KHOẢN MỤC" dataDxfId="65"/>
    <tableColumn id="2" xr3:uid="{81455100-2F16-4044-983C-5EDAC08B6214}" name="NHÓM" dataDxfId="64"/>
    <tableColumn id="8" xr3:uid="{4B56EF69-77C2-4A1D-AC3F-07E8D40227FC}" name="HS" dataDxfId="63"/>
    <tableColumn id="11" xr3:uid="{8E4ACB2A-6806-4404-8227-B19CE9906E11}" name="BCR" dataDxfId="62"/>
    <tableColumn id="10" xr3:uid="{281EE5BF-5261-48D9-889A-17D323583318}" name="TMDP" dataDxfId="61"/>
    <tableColumn id="5" xr3:uid="{6AE8D6ED-822D-4BF6-B50B-0CF4F139F2D1}" name="SL link" dataDxfId="60">
      <calculatedColumnFormula>COUNTIFS(L_Map[MÃ TM],L_TM[[#This Row],[MÃ]])</calculatedColumnFormula>
    </tableColumn>
    <tableColumn id="6" xr3:uid="{F75FF3A0-7521-4DD8-9A82-A8806A4753C0}" name="CTBC đã link" dataDxfId="59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58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57" dataDxfId="56">
  <tableColumns count="2">
    <tableColumn id="1" xr3:uid="{B90BCFDA-E105-46A1-BB6F-E046F89D17F7}" name="NH TM" dataDxfId="55"/>
    <tableColumn id="2" xr3:uid="{352B5245-0B30-4175-9DB2-8D2611959A8E}" name="TÊN NHÓM TM" dataDxfId="54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53" dataDxfId="51" headerRowBorderDxfId="52" tableBorderDxfId="50" totalsRowBorderDxfId="49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48"/>
    <tableColumn id="5" xr3:uid="{590794B2-D141-41BA-BCE2-B8B56E80EF35}" name="¹" dataDxfId="47">
      <calculatedColumnFormula>IF(L_Map[[#This Row],[MÃ BC]]&lt;&gt;"",COUNTIFS(L_Map[MÃ BC],L_Map[[#This Row],[MÃ BC]]),0)</calculatedColumnFormula>
    </tableColumn>
    <tableColumn id="9" xr3:uid="{8D9E58F1-4585-4852-947B-AEACD0AF3A2F}" name="MÃ TM" dataDxfId="46"/>
    <tableColumn id="6" xr3:uid="{D9A57A10-E03B-4797-9EF0-49918D6DF7D6}" name="²" dataDxfId="45">
      <calculatedColumnFormula>IF(L_Map[[#This Row],[MÃ TM]]&lt;&gt;"",COUNTIFS(L_Map[MÃ TM],L_Map[[#This Row],[MÃ TM]]),0)</calculatedColumnFormula>
    </tableColumn>
    <tableColumn id="3" xr3:uid="{FDE13CB6-03DA-4501-8190-18BE06B7C8DD}" name="BCR" dataDxfId="44">
      <calculatedColumnFormula>IF(_xlfn.XLOOKUP(L_Map[[#This Row],[MÃ TM]],L_TM[MÃ],L_TM[BCR],0),1,0)</calculatedColumnFormula>
    </tableColumn>
    <tableColumn id="1" xr3:uid="{A77B1302-D8EE-41A9-8767-62DA170E748B}" name="CHỈ TIÊU BÁO CÁO" dataDxfId="43">
      <calculatedColumnFormula>_xlfn.XLOOKUP(L_Map[[#This Row],[MÃ BC]],L_FS[MÃ],L_FS[CHỈ TIÊU],"-")</calculatedColumnFormula>
    </tableColumn>
    <tableColumn id="10" xr3:uid="{1ABAD814-BAAE-41D8-BFA6-9193ACB8EBB3}" name="CHỈ TIÊU THUYẾT MINH" dataDxfId="42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41" dataDxfId="40">
  <autoFilter ref="C5:F51" xr:uid="{B1958F0F-0594-47E9-9903-A1E6521B9577}"/>
  <tableColumns count="4">
    <tableColumn id="3" xr3:uid="{77538AB3-8F0C-4692-8C1F-F3EF7AF755DF}" name="MÃ" dataDxfId="39"/>
    <tableColumn id="1" xr3:uid="{3DA04A42-C7AC-4ABC-8532-FD79D394571F}" name="CHỈ TIÊU" dataDxfId="38"/>
    <tableColumn id="2" xr3:uid="{5AC3563B-41F6-4926-8F58-B9049B4B4D9A}" name="NHÓM" dataDxfId="37"/>
    <tableColumn id="4" xr3:uid="{377398FE-1CAF-4FE2-96F1-339968CCA379}" name="CFⁿ" dataDxfId="36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35" dataDxfId="34">
  <autoFilter ref="C5:D13" xr:uid="{CF2A2A31-D0DB-4D08-9FC2-47D03E30C2F2}"/>
  <tableColumns count="2">
    <tableColumn id="1" xr3:uid="{81A315E3-D627-4443-9834-656A0399B04A}" name="VAY / NHÓM" dataDxfId="33"/>
    <tableColumn id="2" xr3:uid="{A1BCE959-3CE4-48D9-A3DF-B15E6335DF26}" name="LOẠI" dataDxfId="32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31" dataDxfId="30">
  <tableColumns count="1">
    <tableColumn id="1" xr3:uid="{56C9A30F-8EFF-4A33-9561-7121C79E3D6E}" name="VAY / ĐỐI TƯỢNG" dataDxfId="29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17" totalsRowShown="0" headerRowDxfId="28" dataDxfId="27">
  <tableColumns count="1">
    <tableColumn id="1" xr3:uid="{2D9D0334-C5DF-460F-9A62-222F13D1E8AC}" name="VAY / NGÂN HÀNG" dataDxfId="26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25" dataDxfId="24">
  <tableColumns count="1">
    <tableColumn id="1" xr3:uid="{9765A769-4B07-4C50-AD22-D25E262229B4}" uniqueName="1" name="NHÓM ĐỐI TƯỢNG VAY" queryTableFieldId="1" dataDxfId="23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10" totalsRowShown="0" headerRowDxfId="22" dataDxfId="21">
  <tableColumns count="1">
    <tableColumn id="1" xr3:uid="{E1ABAE7E-1A69-477C-9061-37923EA763FF}" name="LĨNH VỰC" dataDxfId="20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19" dataDxfId="18">
  <tableColumns count="1">
    <tableColumn id="1" xr3:uid="{41094935-B254-45B8-922F-2803DD9AE88D}" name="KHU VỰC" dataDxfId="17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16" dataDxfId="15">
  <tableColumns count="2">
    <tableColumn id="1" xr3:uid="{523D0F51-F0A3-4A53-BEA9-1885D76F8788}" name="KỲ BÁO CÁO" dataDxfId="14">
      <calculatedColumnFormula>"Q"&amp;J6</calculatedColumnFormula>
    </tableColumn>
    <tableColumn id="2" xr3:uid="{1C1D069D-DFF5-4190-BBB5-6FE038BD0248}" name="Cả năm" dataDxfId="13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C7FD58-B774-4905-B6AA-CECB1BCA9245}" name="L_RL" displayName="L_RL" ref="K5:M30" totalsRowShown="0" headerRowDxfId="12" dataDxfId="11">
  <tableColumns count="3">
    <tableColumn id="1" xr3:uid="{97F27990-D37F-40BB-AC40-7BDE05737813}" name="BÊN LIÊN QUAN" dataDxfId="10"/>
    <tableColumn id="2" xr3:uid="{7F5D161B-A796-4EBB-851E-1909E9083BB8}" name="TÊN KHÁCH HÀNG" dataDxfId="9"/>
    <tableColumn id="3" xr3:uid="{84C111D5-A7A3-4560-AF01-3BF689F620C9}" name="PHÂN LOẠI" dataDxfId="8"/>
  </tableColumns>
  <tableStyleInfo name="BlueTabl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E399B24-4B7B-4899-92F6-70B3C4DBCEE5}" name="L_CH" displayName="L_CH" ref="O5:P36" totalsRowShown="0" headerRowDxfId="7" dataDxfId="6">
  <autoFilter ref="O5:P36" xr:uid="{8E399B24-4B7B-4899-92F6-70B3C4DBCEE5}"/>
  <tableColumns count="2">
    <tableColumn id="1" xr3:uid="{E2455AC5-4252-44E4-8B30-7D63DDF4F1DC}" name="Đổi từ" dataDxfId="5"/>
    <tableColumn id="2" xr3:uid="{4350310E-E750-4AD5-AA72-20FBBD88F6D0}" name="Sang" dataDxfId="4"/>
  </tableColumns>
  <tableStyleInfo name="BlueTabl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3" dataDxfId="2">
  <tableColumns count="2">
    <tableColumn id="1" xr3:uid="{9E29EE63-5246-4690-AD0E-11DC2920C52C}" name="Tham số" dataDxfId="1"/>
    <tableColumn id="2" xr3:uid="{46770775-59B5-4C3C-B045-CC14B34B5FD5}" name="Giá trị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.15" x14ac:dyDescent="0.4"/>
  <cols>
    <col min="1" max="1" width="27.42578125" style="2" customWidth="1"/>
    <col min="2" max="2" width="7.42578125" customWidth="1"/>
    <col min="3" max="3" width="15.42578125" customWidth="1"/>
    <col min="4" max="4" width="10.42578125" customWidth="1"/>
    <col min="5" max="5" width="15" customWidth="1"/>
    <col min="6" max="6" width="1.5703125" customWidth="1"/>
    <col min="7" max="7" width="10.2109375" hidden="1" customWidth="1"/>
    <col min="8" max="8" width="0" hidden="1" customWidth="1"/>
    <col min="9" max="9" width="8.78515625" hidden="1" customWidth="1"/>
    <col min="10" max="10" width="0" hidden="1" customWidth="1"/>
    <col min="11" max="11" width="11.78515625" customWidth="1"/>
  </cols>
  <sheetData>
    <row r="1" spans="1:11" ht="13.25" customHeight="1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25" customHeight="1" x14ac:dyDescent="0.4">
      <c r="A2" s="27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1" customFormat="1" ht="13.25" customHeight="1" x14ac:dyDescent="0.4">
      <c r="A3" s="27"/>
      <c r="B3" s="4"/>
      <c r="C3" s="4" t="s">
        <v>0</v>
      </c>
      <c r="D3" s="4"/>
      <c r="E3" s="4"/>
      <c r="F3" s="5"/>
      <c r="G3" s="5"/>
      <c r="H3" s="5"/>
      <c r="I3" s="5"/>
      <c r="J3" s="5"/>
      <c r="K3" s="5"/>
    </row>
    <row r="4" spans="1:11" ht="13.25" customHeight="1" x14ac:dyDescent="0.4">
      <c r="A4" s="27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4">
      <c r="A5" s="6" t="s">
        <v>1</v>
      </c>
      <c r="B5" s="4"/>
      <c r="C5" s="4" t="s">
        <v>0</v>
      </c>
      <c r="D5" s="4" t="s">
        <v>2</v>
      </c>
      <c r="E5" s="4" t="s">
        <v>3</v>
      </c>
      <c r="F5" s="4" t="s">
        <v>4</v>
      </c>
      <c r="G5" s="4" t="s">
        <v>3</v>
      </c>
      <c r="H5" s="4"/>
      <c r="I5" s="4" t="str" cm="1">
        <f t="array" ref="I5:I9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APH;AAA;HII;NHH</v>
      </c>
      <c r="J5" s="4"/>
      <c r="K5" s="4" t="s">
        <v>5</v>
      </c>
    </row>
    <row r="6" spans="1:11" x14ac:dyDescent="0.4">
      <c r="A6" s="7"/>
      <c r="B6" s="4"/>
      <c r="C6" s="8" t="s">
        <v>6</v>
      </c>
      <c r="D6" s="8" t="s">
        <v>7</v>
      </c>
      <c r="E6" s="4" t="str">
        <f>_xlfn.XLOOKUP(L_TĐ[[#This Row],[CTY MẸ]],L_CTY[MÃ],L_CTY[KÝ HIỆU])</f>
        <v>APH</v>
      </c>
      <c r="F6" s="4"/>
      <c r="G6" s="4" t="str" cm="1">
        <f t="array" ref="G6:G9">_xlfn.XLOOKUP(L_TĐ[CTY MẸ],L_CTY[MÃ],L_CTY[KÝ HIỆU],"-")</f>
        <v>APH</v>
      </c>
      <c r="H6" s="4"/>
      <c r="I6" s="4" t="str">
        <v>APH</v>
      </c>
      <c r="J6" s="4"/>
      <c r="K6" s="4" t="str" cm="1">
        <f t="array" ref="K6">IFERROR(_xlfn.LET(_xlpm.i,L_TĐ[TẬP ĐOÀN],_xlfn._xlws.FILTER(_xlfn.UNIQUE(_xlpm.i),COUNTIF(_xlpm.i,_xlfn.UNIQUE(_xlpm.i))&gt;1)),"Không có")</f>
        <v>Không có</v>
      </c>
    </row>
    <row r="7" spans="1:11" x14ac:dyDescent="0.4">
      <c r="A7" s="7"/>
      <c r="B7" s="4"/>
      <c r="C7" s="8" t="s">
        <v>8</v>
      </c>
      <c r="D7" s="8" t="s">
        <v>9</v>
      </c>
      <c r="E7" s="23" t="str">
        <f>_xlfn.XLOOKUP(L_TĐ[[#This Row],[CTY MẸ]],L_CTY[MÃ],L_CTY[KÝ HIỆU])</f>
        <v>AAA</v>
      </c>
      <c r="F7" s="4"/>
      <c r="G7" s="4" t="str">
        <v>AAA</v>
      </c>
      <c r="H7" s="4"/>
      <c r="I7" s="4" t="str">
        <v>AAA</v>
      </c>
      <c r="J7" s="4"/>
      <c r="K7" s="4"/>
    </row>
    <row r="8" spans="1:11" x14ac:dyDescent="0.4">
      <c r="A8" s="9" t="s">
        <v>10</v>
      </c>
      <c r="B8" s="4"/>
      <c r="C8" s="8" t="s">
        <v>11</v>
      </c>
      <c r="D8" s="8" t="s">
        <v>12</v>
      </c>
      <c r="E8" s="23" t="str">
        <f>_xlfn.XLOOKUP(L_TĐ[[#This Row],[CTY MẸ]],L_CTY[MÃ],L_CTY[KÝ HIỆU])</f>
        <v>HII</v>
      </c>
      <c r="F8" s="4"/>
      <c r="G8" s="4" t="str">
        <v>HII</v>
      </c>
      <c r="H8" s="4"/>
      <c r="I8" s="4" t="str">
        <v>HII</v>
      </c>
      <c r="J8" s="4"/>
      <c r="K8" s="4"/>
    </row>
    <row r="9" spans="1:11" x14ac:dyDescent="0.4">
      <c r="A9" s="7"/>
      <c r="B9" s="4"/>
      <c r="C9" s="8" t="s">
        <v>13</v>
      </c>
      <c r="D9" s="8" t="s">
        <v>14</v>
      </c>
      <c r="E9" s="23" t="str">
        <f>_xlfn.XLOOKUP(L_TĐ[[#This Row],[CTY MẸ]],L_CTY[MÃ],L_CTY[KÝ HIỆU])</f>
        <v>NHH</v>
      </c>
      <c r="F9" s="4"/>
      <c r="G9" s="4" t="str">
        <v>NHH</v>
      </c>
      <c r="H9" s="4"/>
      <c r="I9" s="4" t="str">
        <v>NHH</v>
      </c>
      <c r="J9" s="4"/>
      <c r="K9" s="4"/>
    </row>
    <row r="10" spans="1:11" x14ac:dyDescent="0.4">
      <c r="A10" s="10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4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4">
      <c r="A12" s="10" t="s">
        <v>16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4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4">
      <c r="A14" s="10" t="s">
        <v>17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4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4">
      <c r="A16" s="10" t="s">
        <v>18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4">
      <c r="A17" s="7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4">
      <c r="A18" s="10" t="s">
        <v>19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4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4">
      <c r="A20" s="10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4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4">
      <c r="A22" s="10" t="s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4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4">
      <c r="A24" s="10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4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4">
      <c r="A26" s="10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4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4">
      <c r="A28" s="10" t="s">
        <v>24</v>
      </c>
      <c r="B28" s="4"/>
      <c r="F28" s="4"/>
      <c r="G28" s="4"/>
      <c r="H28" s="4"/>
      <c r="I28" s="4"/>
      <c r="J28" s="4"/>
      <c r="K28" s="4"/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54"/>
  <sheetViews>
    <sheetView showGridLines="0" zoomScaleNormal="100" workbookViewId="0">
      <pane ySplit="5" topLeftCell="A6" activePane="bottomLeft" state="frozen"/>
      <selection activeCell="H20" sqref="H20"/>
      <selection pane="bottomLeft" activeCell="A12" sqref="A12"/>
    </sheetView>
  </sheetViews>
  <sheetFormatPr defaultRowHeight="13.15" x14ac:dyDescent="0.4"/>
  <cols>
    <col min="1" max="1" width="27.42578125" style="2" customWidth="1"/>
    <col min="2" max="2" width="7.42578125" customWidth="1"/>
    <col min="3" max="3" width="9" customWidth="1"/>
    <col min="4" max="4" width="14.5703125" customWidth="1"/>
    <col min="5" max="5" width="37.42578125" customWidth="1"/>
    <col min="6" max="6" width="20.5703125" customWidth="1"/>
    <col min="7" max="7" width="11.7109375" customWidth="1"/>
    <col min="8" max="8" width="12.78515625" customWidth="1"/>
    <col min="9" max="9" width="9.5703125" customWidth="1"/>
    <col min="10" max="10" width="5.78515625" customWidth="1"/>
    <col min="12" max="12" width="8.78515625" customWidth="1"/>
  </cols>
  <sheetData>
    <row r="1" spans="1:13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4">
      <c r="A2" s="2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4">
      <c r="A3" s="27"/>
      <c r="B3" s="4"/>
      <c r="C3" s="5"/>
      <c r="D3" s="4"/>
      <c r="E3" s="5" t="s">
        <v>25</v>
      </c>
      <c r="F3" s="5"/>
      <c r="G3" s="5"/>
      <c r="H3" s="5"/>
      <c r="I3" s="5"/>
      <c r="J3" s="5"/>
      <c r="K3" s="5"/>
      <c r="L3" s="5"/>
      <c r="M3" s="5"/>
    </row>
    <row r="4" spans="1:13" x14ac:dyDescent="0.4">
      <c r="A4" s="27"/>
      <c r="B4" s="4"/>
      <c r="C4" s="4">
        <f>COUNTA(L_CTY[MÃ])</f>
        <v>25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4">
      <c r="A5" s="6" t="s">
        <v>26</v>
      </c>
      <c r="B5" s="4"/>
      <c r="C5" s="4" t="s">
        <v>27</v>
      </c>
      <c r="D5" s="4" t="s">
        <v>28</v>
      </c>
      <c r="E5" s="4" t="s">
        <v>29</v>
      </c>
      <c r="F5" s="4" t="s">
        <v>30</v>
      </c>
      <c r="G5" s="4" t="s">
        <v>0</v>
      </c>
      <c r="H5" s="4" t="s">
        <v>31</v>
      </c>
      <c r="I5" s="4" t="s">
        <v>32</v>
      </c>
      <c r="J5" s="4" t="s">
        <v>33</v>
      </c>
      <c r="K5" s="4"/>
      <c r="L5" s="11" t="s">
        <v>27</v>
      </c>
      <c r="M5" s="11" t="s">
        <v>28</v>
      </c>
    </row>
    <row r="6" spans="1:13" x14ac:dyDescent="0.4">
      <c r="A6" s="7"/>
      <c r="B6" s="4"/>
      <c r="C6" s="8" t="s">
        <v>7</v>
      </c>
      <c r="D6" s="8" t="s">
        <v>6</v>
      </c>
      <c r="E6" s="8" t="s">
        <v>34</v>
      </c>
      <c r="F6" s="8" t="s">
        <v>35</v>
      </c>
      <c r="G6" s="8"/>
      <c r="H6" s="22"/>
      <c r="I6" s="8" t="b">
        <v>1</v>
      </c>
      <c r="J6" s="12">
        <v>10</v>
      </c>
      <c r="K6" s="4"/>
      <c r="L6" s="4" t="str" cm="1">
        <f t="array" ref="L6">IFERROR(_xlfn.LET(_xlpm.i,L_CTY[MÃ],_xlfn._xlws.FILTER(_xlfn.UNIQUE(_xlpm.i),COUNTIF(_xlpm.i,_xlfn.UNIQUE(_xlpm.i))&gt;1)),"Không có")</f>
        <v>Không có</v>
      </c>
      <c r="M6" s="4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4">
      <c r="A7" s="7"/>
      <c r="B7" s="4"/>
      <c r="C7" s="8" t="s">
        <v>9</v>
      </c>
      <c r="D7" s="8" t="s">
        <v>8</v>
      </c>
      <c r="E7" s="8" t="s">
        <v>36</v>
      </c>
      <c r="F7" s="8" t="s">
        <v>37</v>
      </c>
      <c r="G7" s="8"/>
      <c r="H7" s="22"/>
      <c r="I7" s="8" t="b">
        <v>1</v>
      </c>
      <c r="J7" s="12">
        <v>20</v>
      </c>
      <c r="K7" s="4"/>
      <c r="L7" s="4"/>
      <c r="M7" s="4"/>
    </row>
    <row r="8" spans="1:13" x14ac:dyDescent="0.4">
      <c r="A8" s="10" t="s">
        <v>10</v>
      </c>
      <c r="B8" s="4"/>
      <c r="C8" s="8" t="s">
        <v>12</v>
      </c>
      <c r="D8" s="8" t="s">
        <v>11</v>
      </c>
      <c r="E8" s="8" t="s">
        <v>38</v>
      </c>
      <c r="F8" s="8" t="s">
        <v>39</v>
      </c>
      <c r="G8" s="8"/>
      <c r="H8" s="22"/>
      <c r="I8" s="8" t="b">
        <v>1</v>
      </c>
      <c r="J8" s="12">
        <v>30</v>
      </c>
      <c r="K8" s="4"/>
      <c r="L8" s="4"/>
      <c r="M8" s="4"/>
    </row>
    <row r="9" spans="1:13" x14ac:dyDescent="0.4">
      <c r="A9" s="7"/>
      <c r="B9" s="4"/>
      <c r="C9" s="8" t="s">
        <v>40</v>
      </c>
      <c r="D9" s="8" t="s">
        <v>41</v>
      </c>
      <c r="E9" s="8" t="s">
        <v>42</v>
      </c>
      <c r="F9" s="8" t="s">
        <v>43</v>
      </c>
      <c r="G9" s="8"/>
      <c r="H9" s="22"/>
      <c r="I9" s="8" t="b">
        <v>1</v>
      </c>
      <c r="J9" s="12">
        <v>40</v>
      </c>
      <c r="K9" s="4"/>
      <c r="L9" s="4"/>
      <c r="M9" s="4"/>
    </row>
    <row r="10" spans="1:13" x14ac:dyDescent="0.4">
      <c r="A10" s="9" t="s">
        <v>15</v>
      </c>
      <c r="B10" s="4"/>
      <c r="C10" s="8" t="s">
        <v>44</v>
      </c>
      <c r="D10" s="8" t="s">
        <v>45</v>
      </c>
      <c r="E10" s="8" t="s">
        <v>46</v>
      </c>
      <c r="F10" s="8" t="s">
        <v>47</v>
      </c>
      <c r="G10" s="8"/>
      <c r="H10" s="22"/>
      <c r="I10" s="8" t="b">
        <v>1</v>
      </c>
      <c r="J10" s="12">
        <v>50</v>
      </c>
      <c r="K10" s="4"/>
      <c r="L10" s="4"/>
      <c r="M10" s="4"/>
    </row>
    <row r="11" spans="1:13" x14ac:dyDescent="0.4">
      <c r="A11" s="7"/>
      <c r="B11" s="4"/>
      <c r="C11" s="8" t="s">
        <v>48</v>
      </c>
      <c r="D11" s="8" t="s">
        <v>49</v>
      </c>
      <c r="E11" s="8" t="s">
        <v>50</v>
      </c>
      <c r="F11" s="8" t="s">
        <v>51</v>
      </c>
      <c r="G11" s="8"/>
      <c r="H11" s="22"/>
      <c r="I11" s="8" t="b">
        <v>1</v>
      </c>
      <c r="J11" s="12">
        <v>60</v>
      </c>
      <c r="K11" s="4"/>
      <c r="L11" s="4"/>
      <c r="M11" s="4"/>
    </row>
    <row r="12" spans="1:13" x14ac:dyDescent="0.4">
      <c r="A12" s="10" t="s">
        <v>16</v>
      </c>
      <c r="B12" s="4"/>
      <c r="C12" s="8" t="s">
        <v>52</v>
      </c>
      <c r="D12" s="8" t="s">
        <v>53</v>
      </c>
      <c r="E12" s="8" t="s">
        <v>54</v>
      </c>
      <c r="F12" s="8" t="s">
        <v>55</v>
      </c>
      <c r="G12" s="8"/>
      <c r="H12" s="22"/>
      <c r="I12" s="8" t="b">
        <v>1</v>
      </c>
      <c r="J12" s="12">
        <v>70</v>
      </c>
      <c r="K12" s="4"/>
      <c r="L12" s="4"/>
      <c r="M12" s="4"/>
    </row>
    <row r="13" spans="1:13" x14ac:dyDescent="0.4">
      <c r="A13" s="7"/>
      <c r="B13" s="4"/>
      <c r="C13" s="8" t="s">
        <v>56</v>
      </c>
      <c r="D13" s="8" t="s">
        <v>57</v>
      </c>
      <c r="E13" s="8" t="s">
        <v>58</v>
      </c>
      <c r="F13" s="8" t="s">
        <v>59</v>
      </c>
      <c r="G13" s="8"/>
      <c r="H13" s="22"/>
      <c r="I13" s="8" t="b">
        <v>1</v>
      </c>
      <c r="J13" s="12">
        <v>80</v>
      </c>
      <c r="K13" s="4"/>
      <c r="L13" s="4"/>
      <c r="M13" s="4"/>
    </row>
    <row r="14" spans="1:13" x14ac:dyDescent="0.4">
      <c r="A14" s="10" t="s">
        <v>17</v>
      </c>
      <c r="B14" s="4"/>
      <c r="C14" s="8" t="s">
        <v>60</v>
      </c>
      <c r="D14" s="8" t="s">
        <v>61</v>
      </c>
      <c r="E14" s="8" t="s">
        <v>62</v>
      </c>
      <c r="F14" s="8" t="s">
        <v>63</v>
      </c>
      <c r="G14" s="8"/>
      <c r="H14" s="22"/>
      <c r="I14" s="8" t="b">
        <v>1</v>
      </c>
      <c r="J14" s="12">
        <v>90</v>
      </c>
      <c r="K14" s="4"/>
      <c r="L14" s="4"/>
      <c r="M14" s="4"/>
    </row>
    <row r="15" spans="1:13" x14ac:dyDescent="0.4">
      <c r="A15" s="7"/>
      <c r="B15" s="4"/>
      <c r="C15" s="8" t="s">
        <v>64</v>
      </c>
      <c r="D15" s="8" t="s">
        <v>65</v>
      </c>
      <c r="E15" s="8" t="s">
        <v>66</v>
      </c>
      <c r="F15" s="8" t="s">
        <v>67</v>
      </c>
      <c r="G15" s="8"/>
      <c r="H15" s="22"/>
      <c r="I15" s="8" t="b">
        <v>1</v>
      </c>
      <c r="J15" s="12">
        <v>100</v>
      </c>
      <c r="K15" s="4"/>
      <c r="L15" s="4"/>
      <c r="M15" s="4"/>
    </row>
    <row r="16" spans="1:13" x14ac:dyDescent="0.4">
      <c r="A16" s="10" t="s">
        <v>18</v>
      </c>
      <c r="B16" s="4"/>
      <c r="C16" s="8" t="s">
        <v>14</v>
      </c>
      <c r="D16" s="8" t="s">
        <v>13</v>
      </c>
      <c r="E16" s="8" t="s">
        <v>68</v>
      </c>
      <c r="F16" s="8" t="s">
        <v>69</v>
      </c>
      <c r="G16" s="8"/>
      <c r="H16" s="22"/>
      <c r="I16" s="8" t="b">
        <v>1</v>
      </c>
      <c r="J16" s="12">
        <v>110</v>
      </c>
      <c r="K16" s="4"/>
      <c r="L16" s="4"/>
      <c r="M16" s="4"/>
    </row>
    <row r="17" spans="1:13" x14ac:dyDescent="0.4">
      <c r="A17" s="7"/>
      <c r="B17" s="4"/>
      <c r="C17" s="8" t="s">
        <v>70</v>
      </c>
      <c r="D17" s="8" t="s">
        <v>71</v>
      </c>
      <c r="E17" s="8" t="s">
        <v>72</v>
      </c>
      <c r="F17" s="8" t="s">
        <v>73</v>
      </c>
      <c r="G17" s="8"/>
      <c r="H17" s="22"/>
      <c r="I17" s="8" t="b">
        <v>1</v>
      </c>
      <c r="J17" s="12">
        <v>120</v>
      </c>
      <c r="K17" s="4"/>
      <c r="L17" s="4"/>
      <c r="M17" s="4"/>
    </row>
    <row r="18" spans="1:13" x14ac:dyDescent="0.4">
      <c r="A18" s="10" t="s">
        <v>19</v>
      </c>
      <c r="B18" s="4"/>
      <c r="C18" s="8" t="s">
        <v>74</v>
      </c>
      <c r="D18" s="8" t="s">
        <v>75</v>
      </c>
      <c r="E18" s="8" t="s">
        <v>76</v>
      </c>
      <c r="F18" s="8" t="s">
        <v>77</v>
      </c>
      <c r="G18" s="8"/>
      <c r="H18" s="22"/>
      <c r="I18" s="8" t="b">
        <v>1</v>
      </c>
      <c r="J18" s="12">
        <v>130</v>
      </c>
      <c r="K18" s="4"/>
      <c r="L18" s="4"/>
      <c r="M18" s="4"/>
    </row>
    <row r="19" spans="1:13" x14ac:dyDescent="0.4">
      <c r="A19" s="7"/>
      <c r="B19" s="4"/>
      <c r="C19" s="8" t="s">
        <v>78</v>
      </c>
      <c r="D19" s="8" t="s">
        <v>79</v>
      </c>
      <c r="E19" s="8" t="s">
        <v>80</v>
      </c>
      <c r="F19" s="8" t="s">
        <v>81</v>
      </c>
      <c r="G19" s="8"/>
      <c r="H19" s="22"/>
      <c r="I19" s="8" t="b">
        <v>1</v>
      </c>
      <c r="J19" s="12">
        <v>140</v>
      </c>
      <c r="K19" s="4"/>
      <c r="L19" s="4"/>
      <c r="M19" s="4"/>
    </row>
    <row r="20" spans="1:13" x14ac:dyDescent="0.4">
      <c r="A20" s="10" t="s">
        <v>20</v>
      </c>
      <c r="B20" s="4"/>
      <c r="C20" s="8" t="s">
        <v>82</v>
      </c>
      <c r="D20" s="8" t="s">
        <v>83</v>
      </c>
      <c r="E20" s="8" t="s">
        <v>84</v>
      </c>
      <c r="F20" s="8" t="s">
        <v>85</v>
      </c>
      <c r="G20" s="8"/>
      <c r="H20" s="22"/>
      <c r="I20" s="8" t="b">
        <v>1</v>
      </c>
      <c r="J20" s="12">
        <v>150</v>
      </c>
      <c r="K20" s="4"/>
      <c r="L20" s="4"/>
      <c r="M20" s="4"/>
    </row>
    <row r="21" spans="1:13" x14ac:dyDescent="0.4">
      <c r="A21" s="7"/>
      <c r="B21" s="4"/>
      <c r="C21" s="8" t="s">
        <v>86</v>
      </c>
      <c r="D21" s="8" t="s">
        <v>87</v>
      </c>
      <c r="E21" s="8" t="s">
        <v>88</v>
      </c>
      <c r="F21" s="8" t="s">
        <v>89</v>
      </c>
      <c r="G21" s="8"/>
      <c r="H21" s="22"/>
      <c r="I21" s="8" t="b">
        <v>1</v>
      </c>
      <c r="J21" s="12">
        <v>160</v>
      </c>
      <c r="K21" s="4"/>
      <c r="L21" s="4"/>
      <c r="M21" s="4"/>
    </row>
    <row r="22" spans="1:13" x14ac:dyDescent="0.4">
      <c r="A22" s="10" t="s">
        <v>21</v>
      </c>
      <c r="B22" s="4"/>
      <c r="C22" s="8" t="s">
        <v>90</v>
      </c>
      <c r="D22" s="8" t="s">
        <v>91</v>
      </c>
      <c r="E22" s="8" t="s">
        <v>92</v>
      </c>
      <c r="F22" s="8" t="s">
        <v>93</v>
      </c>
      <c r="G22" s="8"/>
      <c r="H22" s="22"/>
      <c r="I22" s="8" t="b">
        <v>1</v>
      </c>
      <c r="J22" s="12">
        <v>170</v>
      </c>
      <c r="K22" s="4"/>
      <c r="L22" s="4"/>
      <c r="M22" s="4"/>
    </row>
    <row r="23" spans="1:13" x14ac:dyDescent="0.4">
      <c r="A23" s="7"/>
      <c r="B23" s="4"/>
      <c r="C23" s="8" t="s">
        <v>94</v>
      </c>
      <c r="D23" s="8" t="s">
        <v>95</v>
      </c>
      <c r="E23" s="8" t="s">
        <v>96</v>
      </c>
      <c r="F23" s="8" t="s">
        <v>97</v>
      </c>
      <c r="G23" s="8"/>
      <c r="H23" s="22"/>
      <c r="I23" s="8" t="b">
        <v>1</v>
      </c>
      <c r="J23" s="12">
        <v>180</v>
      </c>
      <c r="K23" s="4"/>
      <c r="L23" s="4"/>
      <c r="M23" s="4"/>
    </row>
    <row r="24" spans="1:13" x14ac:dyDescent="0.4">
      <c r="A24" s="10" t="s">
        <v>22</v>
      </c>
      <c r="B24" s="4"/>
      <c r="C24" s="8" t="s">
        <v>98</v>
      </c>
      <c r="D24" s="8" t="s">
        <v>99</v>
      </c>
      <c r="E24" s="8" t="s">
        <v>100</v>
      </c>
      <c r="F24" s="8" t="s">
        <v>101</v>
      </c>
      <c r="G24" s="8"/>
      <c r="H24" s="22"/>
      <c r="I24" s="8" t="b">
        <v>1</v>
      </c>
      <c r="J24" s="12">
        <v>190</v>
      </c>
      <c r="K24" s="4"/>
      <c r="L24" s="4"/>
      <c r="M24" s="4"/>
    </row>
    <row r="25" spans="1:13" x14ac:dyDescent="0.4">
      <c r="A25" s="7"/>
      <c r="B25" s="4"/>
      <c r="C25" s="8" t="s">
        <v>102</v>
      </c>
      <c r="D25" s="8" t="s">
        <v>103</v>
      </c>
      <c r="E25" s="8" t="s">
        <v>104</v>
      </c>
      <c r="F25" s="8" t="s">
        <v>105</v>
      </c>
      <c r="G25" s="8"/>
      <c r="H25" s="22"/>
      <c r="I25" s="8" t="b">
        <v>1</v>
      </c>
      <c r="J25" s="12">
        <v>200</v>
      </c>
      <c r="K25" s="4"/>
      <c r="L25" s="4"/>
      <c r="M25" s="4"/>
    </row>
    <row r="26" spans="1:13" x14ac:dyDescent="0.4">
      <c r="A26" s="10" t="s">
        <v>23</v>
      </c>
      <c r="B26" s="4"/>
      <c r="C26" s="8" t="s">
        <v>106</v>
      </c>
      <c r="D26" s="8" t="s">
        <v>107</v>
      </c>
      <c r="E26" s="8" t="s">
        <v>108</v>
      </c>
      <c r="F26" s="8" t="s">
        <v>109</v>
      </c>
      <c r="G26" s="8"/>
      <c r="H26" s="22"/>
      <c r="I26" s="8" t="b">
        <v>1</v>
      </c>
      <c r="J26" s="12">
        <v>210</v>
      </c>
      <c r="K26" s="4"/>
      <c r="L26" s="13"/>
      <c r="M26" s="4"/>
    </row>
    <row r="27" spans="1:13" x14ac:dyDescent="0.4">
      <c r="A27" s="7"/>
      <c r="B27" s="4"/>
      <c r="C27" s="8" t="s">
        <v>110</v>
      </c>
      <c r="D27" s="8" t="s">
        <v>111</v>
      </c>
      <c r="E27" s="8" t="s">
        <v>112</v>
      </c>
      <c r="F27" s="8" t="s">
        <v>113</v>
      </c>
      <c r="G27" s="8"/>
      <c r="H27" s="22"/>
      <c r="I27" s="8" t="b">
        <v>1</v>
      </c>
      <c r="J27" s="12">
        <v>220</v>
      </c>
      <c r="K27" s="4"/>
      <c r="L27" s="4"/>
      <c r="M27" s="4"/>
    </row>
    <row r="28" spans="1:13" x14ac:dyDescent="0.4">
      <c r="A28" s="10" t="s">
        <v>24</v>
      </c>
      <c r="B28" s="4"/>
      <c r="C28" s="8" t="s">
        <v>114</v>
      </c>
      <c r="D28" s="8" t="s">
        <v>115</v>
      </c>
      <c r="E28" s="8" t="s">
        <v>116</v>
      </c>
      <c r="F28" s="8" t="s">
        <v>117</v>
      </c>
      <c r="G28" s="8"/>
      <c r="H28" s="22"/>
      <c r="I28" s="8" t="b">
        <v>1</v>
      </c>
      <c r="J28" s="12">
        <v>230</v>
      </c>
      <c r="K28" s="4"/>
      <c r="L28" s="4"/>
      <c r="M28" s="4"/>
    </row>
    <row r="29" spans="1:13" x14ac:dyDescent="0.4">
      <c r="A29" s="7"/>
      <c r="B29" s="4"/>
      <c r="C29" s="8" t="s">
        <v>118</v>
      </c>
      <c r="D29" s="8" t="s">
        <v>119</v>
      </c>
      <c r="E29" s="8" t="s">
        <v>120</v>
      </c>
      <c r="F29" s="8" t="s">
        <v>121</v>
      </c>
      <c r="G29" s="8"/>
      <c r="H29" s="22"/>
      <c r="I29" s="8" t="b">
        <v>1</v>
      </c>
      <c r="J29" s="12">
        <v>240</v>
      </c>
      <c r="K29" s="4"/>
      <c r="L29" s="4"/>
      <c r="M29" s="4"/>
    </row>
    <row r="30" spans="1:13" x14ac:dyDescent="0.4">
      <c r="A30" s="7"/>
      <c r="B30" s="4"/>
      <c r="C30" s="8" t="s">
        <v>122</v>
      </c>
      <c r="D30" s="8" t="s">
        <v>123</v>
      </c>
      <c r="E30" s="8" t="s">
        <v>124</v>
      </c>
      <c r="F30" s="8" t="s">
        <v>125</v>
      </c>
      <c r="G30" s="8"/>
      <c r="H30" s="22"/>
      <c r="I30" s="8" t="b">
        <v>1</v>
      </c>
      <c r="J30" s="12">
        <v>250</v>
      </c>
      <c r="K30" s="4"/>
      <c r="L30" s="4"/>
      <c r="M30" s="4"/>
    </row>
    <row r="31" spans="1:13" x14ac:dyDescent="0.4">
      <c r="A31" s="7"/>
      <c r="B31" s="4"/>
      <c r="K31" s="4"/>
      <c r="L31" s="4"/>
      <c r="M31" s="4"/>
    </row>
    <row r="32" spans="1:13" x14ac:dyDescent="0.4">
      <c r="A32" s="7"/>
      <c r="B32" s="4"/>
      <c r="K32" s="4"/>
      <c r="L32" s="4"/>
      <c r="M32" s="4"/>
    </row>
    <row r="33" spans="1:13" x14ac:dyDescent="0.4">
      <c r="A33" s="7"/>
      <c r="B33" s="4"/>
      <c r="K33" s="4"/>
      <c r="L33" s="4"/>
      <c r="M33" s="4"/>
    </row>
    <row r="34" spans="1:13" x14ac:dyDescent="0.4">
      <c r="A34" s="7"/>
      <c r="B34" s="4"/>
      <c r="K34" s="4"/>
      <c r="L34" s="4"/>
      <c r="M34" s="4"/>
    </row>
    <row r="35" spans="1:13" x14ac:dyDescent="0.4">
      <c r="A35" s="7"/>
      <c r="B35" s="4"/>
      <c r="K35" s="4"/>
      <c r="L35" s="4"/>
      <c r="M35" s="4"/>
    </row>
    <row r="36" spans="1:13" x14ac:dyDescent="0.4">
      <c r="A36" s="7"/>
      <c r="B36" s="4"/>
      <c r="K36" s="4"/>
      <c r="L36" s="4"/>
      <c r="M36" s="4"/>
    </row>
    <row r="37" spans="1:13" x14ac:dyDescent="0.4">
      <c r="A37" s="7"/>
      <c r="B37" s="4"/>
      <c r="K37" s="4"/>
      <c r="L37" s="4"/>
      <c r="M37" s="4"/>
    </row>
    <row r="38" spans="1:13" x14ac:dyDescent="0.4">
      <c r="A38" s="7"/>
      <c r="B38" s="4"/>
      <c r="K38" s="4"/>
      <c r="L38" s="4"/>
      <c r="M38" s="4"/>
    </row>
    <row r="39" spans="1:13" x14ac:dyDescent="0.4">
      <c r="A39" s="7"/>
      <c r="B39" s="4"/>
      <c r="K39" s="4"/>
      <c r="L39" s="4"/>
      <c r="M39" s="4"/>
    </row>
    <row r="40" spans="1:13" x14ac:dyDescent="0.4">
      <c r="A40" s="7"/>
      <c r="B40" s="4"/>
      <c r="K40" s="4"/>
      <c r="L40" s="4"/>
      <c r="M40" s="4"/>
    </row>
    <row r="41" spans="1:13" x14ac:dyDescent="0.4">
      <c r="A41" s="7"/>
      <c r="B41" s="4"/>
      <c r="K41" s="4"/>
      <c r="L41" s="4"/>
      <c r="M41" s="4"/>
    </row>
    <row r="42" spans="1:13" x14ac:dyDescent="0.4">
      <c r="A42" s="7"/>
      <c r="B42" s="4"/>
      <c r="K42" s="4"/>
      <c r="L42" s="4"/>
      <c r="M42" s="4"/>
    </row>
    <row r="43" spans="1:13" x14ac:dyDescent="0.4">
      <c r="A43" s="7"/>
      <c r="B43" s="4"/>
      <c r="K43" s="4"/>
      <c r="L43" s="4"/>
      <c r="M43" s="4"/>
    </row>
    <row r="44" spans="1:13" x14ac:dyDescent="0.4">
      <c r="A44" s="7"/>
      <c r="B44" s="4"/>
      <c r="K44" s="4"/>
      <c r="L44" s="4"/>
      <c r="M44" s="4"/>
    </row>
    <row r="45" spans="1:13" x14ac:dyDescent="0.4">
      <c r="A45" s="7"/>
      <c r="B45" s="4"/>
      <c r="K45" s="4"/>
      <c r="L45" s="4"/>
      <c r="M45" s="4"/>
    </row>
    <row r="46" spans="1:13" x14ac:dyDescent="0.4">
      <c r="A46" s="7"/>
      <c r="B46" s="4"/>
      <c r="K46" s="4"/>
      <c r="L46" s="4"/>
      <c r="M46" s="4"/>
    </row>
    <row r="47" spans="1:13" x14ac:dyDescent="0.4">
      <c r="A47" s="7"/>
      <c r="B47" s="4"/>
      <c r="K47" s="4"/>
      <c r="L47" s="4"/>
      <c r="M47" s="4"/>
    </row>
    <row r="48" spans="1:13" x14ac:dyDescent="0.4">
      <c r="A48" s="7"/>
      <c r="B48" s="4"/>
      <c r="K48" s="4"/>
      <c r="L48" s="4"/>
      <c r="M48" s="4"/>
    </row>
    <row r="49" spans="1:13" x14ac:dyDescent="0.4">
      <c r="A49" s="7"/>
      <c r="B49" s="4"/>
      <c r="K49" s="4"/>
      <c r="L49" s="4"/>
      <c r="M49" s="4"/>
    </row>
    <row r="50" spans="1:13" x14ac:dyDescent="0.4">
      <c r="A50" s="7"/>
      <c r="B50" s="4"/>
      <c r="K50" s="4"/>
      <c r="L50" s="4"/>
      <c r="M50" s="4"/>
    </row>
    <row r="51" spans="1:13" x14ac:dyDescent="0.4">
      <c r="A51" s="7"/>
      <c r="B51" s="4"/>
      <c r="K51" s="4"/>
      <c r="L51" s="4"/>
      <c r="M51" s="4"/>
    </row>
    <row r="52" spans="1:13" x14ac:dyDescent="0.4">
      <c r="A52" s="7"/>
      <c r="B52" s="4"/>
      <c r="K52" s="4"/>
      <c r="L52" s="4"/>
      <c r="M52" s="4"/>
    </row>
    <row r="53" spans="1:13" x14ac:dyDescent="0.4">
      <c r="A53" s="7"/>
      <c r="B53" s="4"/>
      <c r="K53" s="4"/>
      <c r="L53" s="4"/>
      <c r="M53" s="4"/>
    </row>
    <row r="54" spans="1:13" x14ac:dyDescent="0.4">
      <c r="A54" s="7"/>
      <c r="B54" s="4"/>
      <c r="K54" s="4"/>
      <c r="L54" s="4"/>
      <c r="M54" s="4"/>
    </row>
  </sheetData>
  <mergeCells count="1">
    <mergeCell ref="A1:A4"/>
  </mergeCells>
  <phoneticPr fontId="6" type="noConversion"/>
  <dataValidations count="1">
    <dataValidation type="list" allowBlank="1" showInputMessage="1" showErrorMessage="1" sqref="I6:I30" xr:uid="{DC8C7878-4873-4E28-B14D-A7DEF2D3DF84}">
      <formula1>"TRUE,FALSE"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54"/>
  <sheetViews>
    <sheetView showGridLines="0" zoomScaleNormal="100" workbookViewId="0">
      <pane ySplit="5" topLeftCell="A6" activePane="bottomLeft" state="frozen"/>
      <selection activeCell="H20" sqref="H20"/>
      <selection pane="bottomLeft" activeCell="A18" sqref="A18"/>
    </sheetView>
  </sheetViews>
  <sheetFormatPr defaultRowHeight="13.15" x14ac:dyDescent="0.4"/>
  <cols>
    <col min="1" max="1" width="27.42578125" style="2" customWidth="1"/>
    <col min="2" max="2" width="7.42578125" customWidth="1"/>
    <col min="3" max="3" width="9" customWidth="1"/>
    <col min="4" max="5" width="38.42578125" customWidth="1"/>
    <col min="6" max="6" width="41" customWidth="1"/>
    <col min="7" max="7" width="33.2109375" customWidth="1"/>
    <col min="8" max="8" width="38.42578125" customWidth="1"/>
    <col min="9" max="9" width="15.5703125" customWidth="1"/>
    <col min="10" max="10" width="38.42578125" customWidth="1"/>
    <col min="12" max="12" width="8.78515625" customWidth="1"/>
  </cols>
  <sheetData>
    <row r="1" spans="1:13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4">
      <c r="A2" s="2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4">
      <c r="A3" s="27"/>
      <c r="B3" s="4"/>
      <c r="C3" s="4">
        <f>COUNTA(L_CT2[MÃ])</f>
        <v>25</v>
      </c>
      <c r="D3" s="4"/>
      <c r="E3" s="5" t="s">
        <v>126</v>
      </c>
      <c r="F3" s="5"/>
      <c r="G3" s="5"/>
      <c r="H3" s="5"/>
      <c r="I3" s="5"/>
      <c r="J3" s="5"/>
      <c r="K3" s="5"/>
      <c r="L3" s="5"/>
      <c r="M3" s="5"/>
    </row>
    <row r="4" spans="1:13" x14ac:dyDescent="0.4">
      <c r="A4" s="27"/>
      <c r="B4" s="4"/>
      <c r="C4" s="4" t="s">
        <v>127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4">
      <c r="A5" s="6" t="s">
        <v>26</v>
      </c>
      <c r="B5" s="4"/>
      <c r="C5" s="4" t="s">
        <v>27</v>
      </c>
      <c r="D5" s="4" t="s">
        <v>128</v>
      </c>
      <c r="E5" s="4" t="s">
        <v>29</v>
      </c>
      <c r="F5" s="4" t="s">
        <v>129</v>
      </c>
      <c r="G5" s="4" t="s">
        <v>130</v>
      </c>
      <c r="H5" s="4" t="s">
        <v>131</v>
      </c>
      <c r="I5" s="4" t="s">
        <v>132</v>
      </c>
      <c r="J5" s="4" t="s">
        <v>133</v>
      </c>
      <c r="K5" s="4"/>
      <c r="L5" s="11" t="s">
        <v>27</v>
      </c>
      <c r="M5" s="11"/>
    </row>
    <row r="6" spans="1:13" x14ac:dyDescent="0.4">
      <c r="A6" s="7"/>
      <c r="B6" s="4"/>
      <c r="C6" s="8" t="s">
        <v>7</v>
      </c>
      <c r="D6" s="4" t="str">
        <f>IFERROR(_xlfn.XLOOKUP(L_CT2[[#This Row],[MÃ]],L_CTY[MÃ],L_CTY[TÊN CÔNG TY]),"-")</f>
        <v>Công ty CP Tập đoàn An Phát Holdings</v>
      </c>
      <c r="E6" s="8" t="s">
        <v>34</v>
      </c>
      <c r="F6" s="8"/>
      <c r="G6" s="8"/>
      <c r="H6" s="8"/>
      <c r="I6" s="8"/>
      <c r="J6" s="8"/>
      <c r="K6" s="4"/>
      <c r="L6" s="4" t="str" cm="1">
        <f t="array" ref="L6">IFERROR(_xlfn.LET(_xlpm.i,L_CT2[MÃ],_xlfn._xlws.FILTER(_xlfn.UNIQUE(_xlpm.i),COUNTIF(_xlpm.i,_xlfn.UNIQUE(_xlpm.i))&gt;1)),"Không có")</f>
        <v>Không có</v>
      </c>
      <c r="M6" s="4"/>
    </row>
    <row r="7" spans="1:13" x14ac:dyDescent="0.4">
      <c r="A7" s="7"/>
      <c r="B7" s="4"/>
      <c r="C7" s="8" t="s">
        <v>9</v>
      </c>
      <c r="D7" s="4" t="str">
        <f>IFERROR(_xlfn.XLOOKUP(L_CT2[[#This Row],[MÃ]],L_CTY[MÃ],L_CTY[TÊN CÔNG TY]),"-")</f>
        <v>Công ty CP Nhựa An Phát Xanh</v>
      </c>
      <c r="E7" s="8" t="s">
        <v>36</v>
      </c>
      <c r="F7" s="8"/>
      <c r="G7" s="8"/>
      <c r="H7" s="8"/>
      <c r="I7" s="8"/>
      <c r="J7" s="8"/>
      <c r="K7" s="4"/>
      <c r="L7" s="4"/>
      <c r="M7" s="4"/>
    </row>
    <row r="8" spans="1:13" x14ac:dyDescent="0.4">
      <c r="A8" s="10" t="s">
        <v>10</v>
      </c>
      <c r="B8" s="4"/>
      <c r="C8" s="8" t="s">
        <v>12</v>
      </c>
      <c r="D8" s="4" t="str">
        <f>IFERROR(_xlfn.XLOOKUP(L_CT2[[#This Row],[MÃ]],L_CTY[MÃ],L_CTY[TÊN CÔNG TY]),"-")</f>
        <v>Công ty CP An Tiến Industries</v>
      </c>
      <c r="E8" s="8" t="s">
        <v>134</v>
      </c>
      <c r="F8" s="8" t="s">
        <v>135</v>
      </c>
      <c r="G8" s="8" t="s">
        <v>136</v>
      </c>
      <c r="H8" s="8"/>
      <c r="I8" s="8"/>
      <c r="J8" s="8"/>
      <c r="K8" s="4"/>
      <c r="L8" s="4"/>
      <c r="M8" s="4"/>
    </row>
    <row r="9" spans="1:13" x14ac:dyDescent="0.4">
      <c r="A9" s="7"/>
      <c r="B9" s="4"/>
      <c r="C9" s="8" t="s">
        <v>40</v>
      </c>
      <c r="D9" s="4" t="str">
        <f>IFERROR(_xlfn.XLOOKUP(L_CT2[[#This Row],[MÃ]],L_CTY[MÃ],L_CTY[TÊN CÔNG TY]),"-")</f>
        <v>Công ty CP An Thành Biscol</v>
      </c>
      <c r="E9" s="8" t="s">
        <v>137</v>
      </c>
      <c r="F9" s="8" t="s">
        <v>138</v>
      </c>
      <c r="G9" s="8" t="s">
        <v>139</v>
      </c>
      <c r="H9" s="8"/>
      <c r="I9" s="8"/>
      <c r="J9" s="8"/>
      <c r="K9" s="4"/>
      <c r="L9" s="4"/>
      <c r="M9" s="4"/>
    </row>
    <row r="10" spans="1:13" x14ac:dyDescent="0.4">
      <c r="A10" s="10" t="s">
        <v>15</v>
      </c>
      <c r="B10" s="4"/>
      <c r="C10" s="8" t="s">
        <v>44</v>
      </c>
      <c r="D10" s="4" t="str">
        <f>IFERROR(_xlfn.XLOOKUP(L_CT2[[#This Row],[MÃ]],L_CTY[MÃ],L_CTY[TÊN CÔNG TY]),"-")</f>
        <v>Công ty CP Liên vận An Tín</v>
      </c>
      <c r="E10" s="8" t="s">
        <v>46</v>
      </c>
      <c r="F10" s="8" t="s">
        <v>140</v>
      </c>
      <c r="G10" s="8"/>
      <c r="H10" s="8" t="s">
        <v>141</v>
      </c>
      <c r="I10" s="8"/>
      <c r="J10" s="8"/>
      <c r="K10" s="4"/>
      <c r="L10" s="4"/>
      <c r="M10" s="4"/>
    </row>
    <row r="11" spans="1:13" x14ac:dyDescent="0.4">
      <c r="A11" s="7"/>
      <c r="B11" s="4"/>
      <c r="C11" s="8" t="s">
        <v>48</v>
      </c>
      <c r="D11" s="4" t="str">
        <f>IFERROR(_xlfn.XLOOKUP(L_CT2[[#This Row],[MÃ]],L_CTY[MÃ],L_CTY[TÊN CÔNG TY]),"-")</f>
        <v>An Thanh Bicsol Singapore PTE. Ltd</v>
      </c>
      <c r="E11" s="8" t="s">
        <v>142</v>
      </c>
      <c r="F11" s="8" t="s">
        <v>143</v>
      </c>
      <c r="G11" s="8" t="s">
        <v>139</v>
      </c>
      <c r="H11" s="8"/>
      <c r="I11" s="8"/>
      <c r="J11" s="8"/>
      <c r="K11" s="4"/>
      <c r="L11" s="4"/>
      <c r="M11" s="4"/>
    </row>
    <row r="12" spans="1:13" x14ac:dyDescent="0.4">
      <c r="A12" s="9" t="s">
        <v>16</v>
      </c>
      <c r="B12" s="4"/>
      <c r="C12" s="8" t="s">
        <v>52</v>
      </c>
      <c r="D12" s="4" t="str">
        <f>IFERROR(_xlfn.XLOOKUP(L_CT2[[#This Row],[MÃ]],L_CTY[MÃ],L_CTY[TÊN CÔNG TY]),"-")</f>
        <v>Công ty CP Nhựa Bao bì An Vinh</v>
      </c>
      <c r="E12" s="8" t="s">
        <v>54</v>
      </c>
      <c r="F12" s="8" t="s">
        <v>138</v>
      </c>
      <c r="G12" s="8" t="s">
        <v>144</v>
      </c>
      <c r="H12" s="8"/>
      <c r="I12" s="8"/>
      <c r="J12" s="8"/>
      <c r="K12" s="4"/>
      <c r="L12" s="4"/>
      <c r="M12" s="4"/>
    </row>
    <row r="13" spans="1:13" x14ac:dyDescent="0.4">
      <c r="A13" s="7"/>
      <c r="B13" s="4"/>
      <c r="C13" s="8" t="s">
        <v>56</v>
      </c>
      <c r="D13" s="4" t="str">
        <f>IFERROR(_xlfn.XLOOKUP(L_CT2[[#This Row],[MÃ]],L_CTY[MÃ],L_CTY[TÊN CÔNG TY]),"-")</f>
        <v>Công ty CP KCN Kỹ thuật cao An Phát</v>
      </c>
      <c r="E13" s="8" t="s">
        <v>58</v>
      </c>
      <c r="F13" s="8" t="s">
        <v>138</v>
      </c>
      <c r="G13" s="8" t="s">
        <v>145</v>
      </c>
      <c r="H13" s="8"/>
      <c r="I13" s="8"/>
      <c r="J13" s="8"/>
      <c r="K13" s="4"/>
      <c r="L13" s="4"/>
      <c r="M13" s="4"/>
    </row>
    <row r="14" spans="1:13" x14ac:dyDescent="0.4">
      <c r="A14" s="10" t="s">
        <v>17</v>
      </c>
      <c r="B14" s="4"/>
      <c r="C14" s="8" t="s">
        <v>60</v>
      </c>
      <c r="D14" s="4" t="str">
        <f>IFERROR(_xlfn.XLOOKUP(L_CT2[[#This Row],[MÃ]],L_CTY[MÃ],L_CTY[TÊN CÔNG TY]),"-")</f>
        <v>Công ty CP KCN Kỹ thuật cao An Phát 1</v>
      </c>
      <c r="E14" s="8" t="s">
        <v>62</v>
      </c>
      <c r="F14" s="8" t="s">
        <v>138</v>
      </c>
      <c r="G14" s="8" t="s">
        <v>145</v>
      </c>
      <c r="H14" s="8"/>
      <c r="I14" s="8"/>
      <c r="J14" s="8"/>
      <c r="K14" s="4"/>
      <c r="L14" s="4"/>
      <c r="M14" s="4"/>
    </row>
    <row r="15" spans="1:13" x14ac:dyDescent="0.4">
      <c r="A15" s="7"/>
      <c r="B15" s="4"/>
      <c r="C15" s="8" t="s">
        <v>64</v>
      </c>
      <c r="D15" s="4" t="str">
        <f>IFERROR(_xlfn.XLOOKUP(L_CT2[[#This Row],[MÃ]],L_CTY[MÃ],L_CTY[TÊN CÔNG TY]),"-")</f>
        <v>Công ty CP Khu CN Lương Điền Ngọc Liên</v>
      </c>
      <c r="E15" s="8" t="s">
        <v>146</v>
      </c>
      <c r="F15" s="8" t="s">
        <v>147</v>
      </c>
      <c r="G15" s="8" t="s">
        <v>148</v>
      </c>
      <c r="H15" s="8"/>
      <c r="I15" s="8"/>
      <c r="J15" s="8"/>
      <c r="K15" s="4"/>
      <c r="L15" s="4"/>
      <c r="M15" s="4"/>
    </row>
    <row r="16" spans="1:13" x14ac:dyDescent="0.4">
      <c r="A16" s="10" t="s">
        <v>18</v>
      </c>
      <c r="B16" s="4"/>
      <c r="C16" s="8" t="s">
        <v>14</v>
      </c>
      <c r="D16" s="4" t="str">
        <f>IFERROR(_xlfn.XLOOKUP(L_CT2[[#This Row],[MÃ]],L_CTY[MÃ],L_CTY[TÊN CÔNG TY]),"-")</f>
        <v>Công ty CP Nhựa Hà Nội</v>
      </c>
      <c r="E16" s="8" t="s">
        <v>68</v>
      </c>
      <c r="F16" s="8" t="s">
        <v>149</v>
      </c>
      <c r="G16" s="8" t="s">
        <v>150</v>
      </c>
      <c r="H16" s="8"/>
      <c r="I16" s="8"/>
      <c r="J16" s="8"/>
      <c r="K16" s="4"/>
      <c r="L16" s="4"/>
      <c r="M16" s="4"/>
    </row>
    <row r="17" spans="1:13" x14ac:dyDescent="0.4">
      <c r="A17" s="7"/>
      <c r="B17" s="4"/>
      <c r="C17" s="8" t="s">
        <v>70</v>
      </c>
      <c r="D17" s="4" t="str">
        <f>IFERROR(_xlfn.XLOOKUP(L_CT2[[#This Row],[MÃ]],L_CTY[MÃ],L_CTY[TÊN CÔNG TY]),"-")</f>
        <v>Công ty CP VLXD công nghệ cao An Cường</v>
      </c>
      <c r="E17" s="8" t="str">
        <f>IFERROR(_xlfn.XLOOKUP(L_CT2[[#This Row],[MÃ]],L_CTY[MÃ],L_CTY[TÊN CÔNG TY]),"-")</f>
        <v>Công ty CP VLXD công nghệ cao An Cường</v>
      </c>
      <c r="F17" s="8" t="s">
        <v>138</v>
      </c>
      <c r="G17" s="8" t="s">
        <v>151</v>
      </c>
      <c r="H17" s="8"/>
      <c r="I17" s="8"/>
      <c r="J17" s="8"/>
      <c r="K17" s="4"/>
      <c r="L17" s="4"/>
      <c r="M17" s="4"/>
    </row>
    <row r="18" spans="1:13" x14ac:dyDescent="0.4">
      <c r="A18" s="10" t="s">
        <v>19</v>
      </c>
      <c r="B18" s="4"/>
      <c r="C18" s="8" t="s">
        <v>74</v>
      </c>
      <c r="D18" s="4" t="str">
        <f>IFERROR(_xlfn.XLOOKUP(L_CT2[[#This Row],[MÃ]],L_CTY[MÃ],L_CTY[TÊN CÔNG TY]),"-")</f>
        <v>Công ty TNHH An Trung Industries</v>
      </c>
      <c r="E18" s="8" t="str">
        <f>IFERROR(_xlfn.XLOOKUP(L_CT2[[#This Row],[MÃ]],L_CTY[MÃ],L_CTY[TÊN CÔNG TY]),"-")</f>
        <v>Công ty TNHH An Trung Industries</v>
      </c>
      <c r="F18" s="8" t="s">
        <v>138</v>
      </c>
      <c r="G18" s="8" t="s">
        <v>152</v>
      </c>
      <c r="H18" s="8"/>
      <c r="I18" s="8"/>
      <c r="J18" s="8"/>
      <c r="K18" s="4"/>
      <c r="L18" s="4"/>
      <c r="M18" s="4"/>
    </row>
    <row r="19" spans="1:13" x14ac:dyDescent="0.4">
      <c r="A19" s="7"/>
      <c r="B19" s="4"/>
      <c r="C19" s="22" t="s">
        <v>78</v>
      </c>
      <c r="D19" s="23" t="str">
        <f>IFERROR(_xlfn.XLOOKUP(L_CT2[[#This Row],[MÃ]],L_CTY[MÃ],L_CTY[TÊN CÔNG TY]),"-")</f>
        <v>Công ty TNHH PT XNK và Đầu tư - VIEXIM</v>
      </c>
      <c r="E19" s="8" t="str">
        <f>IFERROR(_xlfn.XLOOKUP(L_CT2[[#This Row],[MÃ]],L_CTY[MÃ],L_CTY[TÊN CÔNG TY]),"-")</f>
        <v>Công ty TNHH PT XNK và Đầu tư - VIEXIM</v>
      </c>
      <c r="F19" s="22" t="s">
        <v>153</v>
      </c>
      <c r="G19" s="8"/>
      <c r="H19" s="8"/>
      <c r="I19" s="8"/>
      <c r="J19" s="8"/>
      <c r="K19" s="4"/>
      <c r="L19" s="4"/>
      <c r="M19" s="4"/>
    </row>
    <row r="20" spans="1:13" x14ac:dyDescent="0.4">
      <c r="A20" s="10" t="s">
        <v>20</v>
      </c>
      <c r="B20" s="4"/>
      <c r="C20" s="22" t="s">
        <v>82</v>
      </c>
      <c r="D20" s="23" t="str">
        <f>IFERROR(_xlfn.XLOOKUP(L_CT2[[#This Row],[MÃ]],L_CTY[MÃ],L_CTY[TÊN CÔNG TY]),"-")</f>
        <v>Công ty TNHH MTV CKCX và CTKM Việt Nam</v>
      </c>
      <c r="E20" s="8" t="s">
        <v>154</v>
      </c>
      <c r="F20" s="22" t="s">
        <v>138</v>
      </c>
      <c r="G20" s="8" t="s">
        <v>155</v>
      </c>
      <c r="H20" s="8"/>
      <c r="I20" s="8"/>
      <c r="J20" s="8"/>
      <c r="K20" s="4"/>
      <c r="L20" s="4"/>
      <c r="M20" s="4"/>
    </row>
    <row r="21" spans="1:13" x14ac:dyDescent="0.4">
      <c r="A21" s="7"/>
      <c r="B21" s="4"/>
      <c r="C21" s="22" t="s">
        <v>86</v>
      </c>
      <c r="D21" s="23" t="str">
        <f>IFERROR(_xlfn.XLOOKUP(L_CT2[[#This Row],[MÃ]],L_CTY[MÃ],L_CTY[TÊN CÔNG TY]),"-")</f>
        <v>Công ty CP Sản xuất PBAT An Phát</v>
      </c>
      <c r="E21" s="8" t="s">
        <v>88</v>
      </c>
      <c r="F21" s="22" t="s">
        <v>156</v>
      </c>
      <c r="G21" s="8" t="s">
        <v>157</v>
      </c>
      <c r="H21" s="8"/>
      <c r="I21" s="8"/>
      <c r="J21" s="8"/>
      <c r="K21" s="4"/>
      <c r="L21" s="4"/>
      <c r="M21" s="4"/>
    </row>
    <row r="22" spans="1:13" x14ac:dyDescent="0.4">
      <c r="A22" s="10" t="s">
        <v>21</v>
      </c>
      <c r="B22" s="4"/>
      <c r="C22" s="22" t="s">
        <v>90</v>
      </c>
      <c r="D22" s="23" t="str">
        <f>IFERROR(_xlfn.XLOOKUP(L_CT2[[#This Row],[MÃ]],L_CTY[MÃ],L_CTY[TÊN CÔNG TY]),"-")</f>
        <v>Ankor Bioplastics</v>
      </c>
      <c r="E22" s="8" t="s">
        <v>158</v>
      </c>
      <c r="F22" s="22" t="s">
        <v>159</v>
      </c>
      <c r="G22" s="8"/>
      <c r="H22" s="8"/>
      <c r="I22" s="8"/>
      <c r="J22" s="8"/>
      <c r="K22" s="4"/>
      <c r="L22" s="4"/>
      <c r="M22" s="4"/>
    </row>
    <row r="23" spans="1:13" x14ac:dyDescent="0.4">
      <c r="A23" s="7"/>
      <c r="B23" s="4"/>
      <c r="C23" s="22" t="s">
        <v>94</v>
      </c>
      <c r="D23" s="23" t="str">
        <f>IFERROR(_xlfn.XLOOKUP(L_CT2[[#This Row],[MÃ]],L_CTY[MÃ],L_CTY[TÊN CÔNG TY]),"-")</f>
        <v>An Phat International INC</v>
      </c>
      <c r="E23" s="8" t="s">
        <v>160</v>
      </c>
      <c r="F23" s="22" t="s">
        <v>161</v>
      </c>
      <c r="G23" s="8" t="s">
        <v>139</v>
      </c>
      <c r="H23" s="8"/>
      <c r="I23" s="8"/>
      <c r="J23" s="8"/>
      <c r="K23" s="4"/>
      <c r="L23" s="4"/>
      <c r="M23" s="4"/>
    </row>
    <row r="24" spans="1:13" x14ac:dyDescent="0.4">
      <c r="A24" s="10" t="s">
        <v>22</v>
      </c>
      <c r="B24" s="4"/>
      <c r="C24" s="22" t="s">
        <v>98</v>
      </c>
      <c r="D24" s="23" t="str">
        <f>IFERROR(_xlfn.XLOOKUP(L_CT2[[#This Row],[MÃ]],L_CTY[MÃ],L_CTY[TÊN CÔNG TY]),"-")</f>
        <v>AFC EcoPlastics LLC</v>
      </c>
      <c r="E24" s="8" t="s">
        <v>162</v>
      </c>
      <c r="F24" s="22" t="s">
        <v>163</v>
      </c>
      <c r="G24" s="8" t="s">
        <v>139</v>
      </c>
      <c r="H24" s="8"/>
      <c r="I24" s="8"/>
      <c r="J24" s="8"/>
      <c r="K24" s="4"/>
      <c r="L24" s="4"/>
      <c r="M24" s="4"/>
    </row>
    <row r="25" spans="1:13" x14ac:dyDescent="0.4">
      <c r="A25" s="7"/>
      <c r="B25" s="4"/>
      <c r="C25" s="22" t="s">
        <v>102</v>
      </c>
      <c r="D25" s="23" t="str">
        <f>IFERROR(_xlfn.XLOOKUP(L_CT2[[#This Row],[MÃ]],L_CTY[MÃ],L_CTY[TÊN CÔNG TY]),"-")</f>
        <v>Công ty CP dịch vụ xăng dầu An Đông</v>
      </c>
      <c r="E25" s="8" t="s">
        <v>104</v>
      </c>
      <c r="F25" s="22"/>
      <c r="G25" s="8"/>
      <c r="H25" s="8"/>
      <c r="I25" s="8"/>
      <c r="J25" s="8"/>
      <c r="K25" s="4"/>
      <c r="L25" s="4"/>
      <c r="M25" s="4"/>
    </row>
    <row r="26" spans="1:13" x14ac:dyDescent="0.4">
      <c r="A26" s="10" t="s">
        <v>23</v>
      </c>
      <c r="B26" s="4"/>
      <c r="C26" s="22" t="s">
        <v>106</v>
      </c>
      <c r="D26" s="23" t="str">
        <f>IFERROR(_xlfn.XLOOKUP(L_CT2[[#This Row],[MÃ]],L_CTY[MÃ],L_CTY[TÊN CÔNG TY]),"-")</f>
        <v>Công ty CP DV Suất ăn CN An Phát</v>
      </c>
      <c r="E26" s="8" t="s">
        <v>108</v>
      </c>
      <c r="F26" s="22"/>
      <c r="G26" s="8"/>
      <c r="H26" s="8"/>
      <c r="I26" s="8"/>
      <c r="J26" s="8"/>
      <c r="K26" s="4"/>
      <c r="L26" s="13"/>
      <c r="M26" s="4"/>
    </row>
    <row r="27" spans="1:13" x14ac:dyDescent="0.4">
      <c r="A27" s="7"/>
      <c r="B27" s="4"/>
      <c r="C27" s="22" t="s">
        <v>110</v>
      </c>
      <c r="D27" s="23" t="str">
        <f>IFERROR(_xlfn.XLOOKUP(L_CT2[[#This Row],[MÃ]],L_CTY[MÃ],L_CTY[TÊN CÔNG TY]),"-")</f>
        <v>Công ty CP nhựa Bao Bì Vinh</v>
      </c>
      <c r="E27" s="8" t="s">
        <v>112</v>
      </c>
      <c r="F27" s="22"/>
      <c r="G27" s="8"/>
      <c r="H27" s="8"/>
      <c r="I27" s="8"/>
      <c r="J27" s="8"/>
      <c r="K27" s="4"/>
      <c r="L27" s="4"/>
      <c r="M27" s="4"/>
    </row>
    <row r="28" spans="1:13" x14ac:dyDescent="0.4">
      <c r="A28" s="10" t="s">
        <v>24</v>
      </c>
      <c r="B28" s="4"/>
      <c r="C28" s="22" t="s">
        <v>114</v>
      </c>
      <c r="D28" s="23" t="str">
        <f>IFERROR(_xlfn.XLOOKUP(L_CT2[[#This Row],[MÃ]],L_CTY[MÃ],L_CTY[TÊN CÔNG TY]),"-")</f>
        <v>Công ty CP SX Tổng hợp Sunrise Việt Nam</v>
      </c>
      <c r="E28" s="8" t="s">
        <v>116</v>
      </c>
      <c r="F28" s="22"/>
      <c r="G28" s="8"/>
      <c r="H28" s="8"/>
      <c r="I28" s="8"/>
      <c r="J28" s="8"/>
      <c r="K28" s="4"/>
      <c r="L28" s="4"/>
      <c r="M28" s="4"/>
    </row>
    <row r="29" spans="1:13" x14ac:dyDescent="0.4">
      <c r="A29" s="7"/>
      <c r="B29" s="4"/>
      <c r="C29" s="22" t="s">
        <v>118</v>
      </c>
      <c r="D29" s="23" t="str">
        <f>IFERROR(_xlfn.XLOOKUP(L_CT2[[#This Row],[MÃ]],L_CTY[MÃ],L_CTY[TÊN CÔNG TY]),"-")</f>
        <v>Công ty CP Anbio</v>
      </c>
      <c r="E29" s="8" t="s">
        <v>120</v>
      </c>
      <c r="F29" s="22"/>
      <c r="G29" s="8"/>
      <c r="H29" s="8"/>
      <c r="I29" s="8"/>
      <c r="J29" s="8"/>
      <c r="K29" s="4"/>
      <c r="L29" s="4"/>
      <c r="M29" s="4"/>
    </row>
    <row r="30" spans="1:13" x14ac:dyDescent="0.4">
      <c r="A30" s="7"/>
      <c r="B30" s="4"/>
      <c r="C30" s="22" t="s">
        <v>122</v>
      </c>
      <c r="D30" s="23" t="str">
        <f>IFERROR(_xlfn.XLOOKUP(L_CT2[[#This Row],[MÃ]],L_CTY[MÃ],L_CTY[TÊN CÔNG TY]),"-")</f>
        <v>Công ty CP Giải pháp và  Dịch vụ phần mềm Nam Việt</v>
      </c>
      <c r="E30" s="8" t="s">
        <v>124</v>
      </c>
      <c r="F30" s="22"/>
      <c r="G30" s="8"/>
      <c r="H30" s="8"/>
      <c r="I30" s="8"/>
      <c r="J30" s="8"/>
      <c r="K30" s="4"/>
      <c r="L30" s="4"/>
      <c r="M30" s="4"/>
    </row>
    <row r="31" spans="1:13" x14ac:dyDescent="0.4">
      <c r="A31" s="7"/>
      <c r="B31" s="4"/>
      <c r="K31" s="4"/>
      <c r="L31" s="4"/>
      <c r="M31" s="4"/>
    </row>
    <row r="32" spans="1:13" x14ac:dyDescent="0.4">
      <c r="A32" s="7"/>
      <c r="B32" s="4"/>
      <c r="K32" s="4"/>
      <c r="L32" s="4"/>
      <c r="M32" s="4"/>
    </row>
    <row r="33" spans="1:13" x14ac:dyDescent="0.4">
      <c r="A33" s="7"/>
      <c r="B33" s="4"/>
      <c r="K33" s="4"/>
      <c r="L33" s="4"/>
      <c r="M33" s="4"/>
    </row>
    <row r="34" spans="1:13" x14ac:dyDescent="0.4">
      <c r="A34" s="7"/>
      <c r="B34" s="4"/>
      <c r="K34" s="4"/>
      <c r="L34" s="4"/>
      <c r="M34" s="4"/>
    </row>
    <row r="35" spans="1:13" x14ac:dyDescent="0.4">
      <c r="A35" s="7"/>
      <c r="B35" s="4"/>
      <c r="K35" s="4"/>
      <c r="L35" s="4"/>
      <c r="M35" s="4"/>
    </row>
    <row r="36" spans="1:13" x14ac:dyDescent="0.4">
      <c r="A36" s="7"/>
      <c r="B36" s="4"/>
      <c r="K36" s="4"/>
      <c r="L36" s="4"/>
      <c r="M36" s="4"/>
    </row>
    <row r="37" spans="1:13" x14ac:dyDescent="0.4">
      <c r="A37" s="7"/>
      <c r="B37" s="4"/>
      <c r="K37" s="4"/>
      <c r="L37" s="4"/>
      <c r="M37" s="4"/>
    </row>
    <row r="38" spans="1:13" x14ac:dyDescent="0.4">
      <c r="A38" s="7"/>
      <c r="B38" s="4"/>
      <c r="K38" s="4"/>
      <c r="L38" s="4"/>
      <c r="M38" s="4"/>
    </row>
    <row r="39" spans="1:13" x14ac:dyDescent="0.4">
      <c r="A39" s="7"/>
      <c r="B39" s="4"/>
      <c r="K39" s="4"/>
      <c r="L39" s="4"/>
      <c r="M39" s="4"/>
    </row>
    <row r="40" spans="1:13" x14ac:dyDescent="0.4">
      <c r="A40" s="7"/>
      <c r="B40" s="4"/>
      <c r="K40" s="4"/>
      <c r="L40" s="4"/>
      <c r="M40" s="4"/>
    </row>
    <row r="41" spans="1:13" x14ac:dyDescent="0.4">
      <c r="A41" s="7"/>
      <c r="B41" s="4"/>
      <c r="K41" s="4"/>
      <c r="L41" s="4"/>
      <c r="M41" s="4"/>
    </row>
    <row r="42" spans="1:13" x14ac:dyDescent="0.4">
      <c r="A42" s="7"/>
      <c r="B42" s="4"/>
      <c r="K42" s="4"/>
      <c r="L42" s="4"/>
      <c r="M42" s="4"/>
    </row>
    <row r="43" spans="1:13" x14ac:dyDescent="0.4">
      <c r="A43" s="7"/>
      <c r="B43" s="4"/>
      <c r="K43" s="4"/>
      <c r="L43" s="4"/>
      <c r="M43" s="4"/>
    </row>
    <row r="44" spans="1:13" x14ac:dyDescent="0.4">
      <c r="A44" s="7"/>
      <c r="B44" s="4"/>
      <c r="K44" s="4"/>
      <c r="L44" s="4"/>
      <c r="M44" s="4"/>
    </row>
    <row r="45" spans="1:13" x14ac:dyDescent="0.4">
      <c r="A45" s="7"/>
      <c r="B45" s="4"/>
      <c r="K45" s="4"/>
      <c r="L45" s="4"/>
      <c r="M45" s="4"/>
    </row>
    <row r="46" spans="1:13" x14ac:dyDescent="0.4">
      <c r="A46" s="7"/>
      <c r="B46" s="4"/>
      <c r="K46" s="4"/>
      <c r="L46" s="4"/>
      <c r="M46" s="4"/>
    </row>
    <row r="47" spans="1:13" x14ac:dyDescent="0.4">
      <c r="A47" s="7"/>
      <c r="B47" s="4"/>
      <c r="K47" s="4"/>
      <c r="L47" s="4"/>
      <c r="M47" s="4"/>
    </row>
    <row r="48" spans="1:13" x14ac:dyDescent="0.4">
      <c r="A48" s="7"/>
      <c r="B48" s="4"/>
      <c r="K48" s="4"/>
      <c r="L48" s="4"/>
      <c r="M48" s="4"/>
    </row>
    <row r="49" spans="1:13" x14ac:dyDescent="0.4">
      <c r="A49" s="7"/>
      <c r="B49" s="4"/>
      <c r="K49" s="4"/>
      <c r="L49" s="4"/>
      <c r="M49" s="4"/>
    </row>
    <row r="50" spans="1:13" x14ac:dyDescent="0.4">
      <c r="A50" s="7"/>
      <c r="B50" s="4"/>
      <c r="K50" s="4"/>
      <c r="L50" s="4"/>
      <c r="M50" s="4"/>
    </row>
    <row r="51" spans="1:13" x14ac:dyDescent="0.4">
      <c r="A51" s="7"/>
      <c r="B51" s="4"/>
      <c r="K51" s="4"/>
      <c r="L51" s="4"/>
      <c r="M51" s="4"/>
    </row>
    <row r="52" spans="1:13" x14ac:dyDescent="0.4">
      <c r="A52" s="7"/>
      <c r="B52" s="4"/>
      <c r="K52" s="4"/>
      <c r="L52" s="4"/>
      <c r="M52" s="4"/>
    </row>
    <row r="53" spans="1:13" x14ac:dyDescent="0.4">
      <c r="A53" s="7"/>
      <c r="B53" s="4"/>
      <c r="K53" s="4"/>
      <c r="L53" s="4"/>
      <c r="M53" s="4"/>
    </row>
    <row r="54" spans="1:13" x14ac:dyDescent="0.4">
      <c r="A54" s="7"/>
      <c r="B54" s="4"/>
      <c r="K54" s="4"/>
      <c r="L54" s="4"/>
      <c r="M54" s="4"/>
    </row>
  </sheetData>
  <mergeCells count="1">
    <mergeCell ref="A1:A4"/>
  </mergeCells>
  <phoneticPr fontId="6" type="noConversion"/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6" activePane="bottomLeft" state="frozen"/>
      <selection activeCell="H20" sqref="H20"/>
      <selection pane="bottomLeft" activeCell="A16" sqref="A16"/>
    </sheetView>
  </sheetViews>
  <sheetFormatPr defaultRowHeight="13.15" x14ac:dyDescent="0.4"/>
  <cols>
    <col min="1" max="1" width="27.42578125" style="2" customWidth="1"/>
    <col min="3" max="3" width="11.2109375" customWidth="1"/>
    <col min="4" max="4" width="60.2109375" customWidth="1"/>
    <col min="5" max="5" width="5" customWidth="1"/>
    <col min="6" max="6" width="8" customWidth="1"/>
    <col min="7" max="7" width="9.42578125" customWidth="1"/>
    <col min="8" max="8" width="40.2109375" customWidth="1"/>
  </cols>
  <sheetData>
    <row r="1" spans="1:8" ht="13.5" customHeight="1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</row>
    <row r="2" spans="1:8" ht="13.5" customHeight="1" x14ac:dyDescent="0.4">
      <c r="A2" s="27"/>
      <c r="B2" s="4"/>
      <c r="C2" s="4"/>
      <c r="D2" s="4"/>
      <c r="E2" s="4"/>
      <c r="F2" s="4"/>
      <c r="G2" s="4"/>
      <c r="H2" s="4"/>
    </row>
    <row r="3" spans="1:8" ht="13.5" customHeight="1" x14ac:dyDescent="0.4">
      <c r="A3" s="27"/>
      <c r="B3" s="5"/>
      <c r="C3" s="4"/>
      <c r="D3" s="4" t="s">
        <v>164</v>
      </c>
      <c r="E3" s="4"/>
      <c r="F3" s="4"/>
      <c r="G3" s="4"/>
      <c r="H3" s="4"/>
    </row>
    <row r="4" spans="1:8" ht="13.5" customHeight="1" x14ac:dyDescent="0.4">
      <c r="A4" s="27"/>
      <c r="B4" s="4"/>
      <c r="C4" s="4"/>
      <c r="D4" s="4"/>
      <c r="E4" s="4"/>
      <c r="F4" s="4"/>
      <c r="G4" s="4"/>
      <c r="H4" s="4"/>
    </row>
    <row r="5" spans="1:8" x14ac:dyDescent="0.4">
      <c r="A5" s="6" t="str">
        <f>'Công ty'!A5</f>
        <v>BCTC hợp nhất</v>
      </c>
      <c r="B5" s="4"/>
      <c r="C5" s="4" t="s">
        <v>165</v>
      </c>
      <c r="D5" s="4" t="s">
        <v>166</v>
      </c>
      <c r="E5" s="4" t="s">
        <v>167</v>
      </c>
      <c r="F5" s="4" t="s">
        <v>168</v>
      </c>
      <c r="G5" s="4" t="s">
        <v>169</v>
      </c>
      <c r="H5" s="4" t="s">
        <v>170</v>
      </c>
    </row>
    <row r="6" spans="1:8" x14ac:dyDescent="0.4">
      <c r="A6" s="7"/>
      <c r="B6" s="4"/>
      <c r="C6" s="8"/>
      <c r="D6" s="8"/>
      <c r="E6" s="14"/>
      <c r="F6" s="4"/>
      <c r="G6" s="8"/>
      <c r="H6" s="4"/>
    </row>
    <row r="7" spans="1:8" x14ac:dyDescent="0.4">
      <c r="A7" s="7"/>
      <c r="B7" s="4"/>
    </row>
    <row r="8" spans="1:8" x14ac:dyDescent="0.4">
      <c r="A8" s="10" t="s">
        <v>10</v>
      </c>
      <c r="B8" s="4"/>
    </row>
    <row r="9" spans="1:8" x14ac:dyDescent="0.4">
      <c r="A9" s="7"/>
      <c r="B9" s="4"/>
    </row>
    <row r="10" spans="1:8" x14ac:dyDescent="0.4">
      <c r="A10" s="10" t="s">
        <v>15</v>
      </c>
      <c r="B10" s="4"/>
    </row>
    <row r="11" spans="1:8" x14ac:dyDescent="0.4">
      <c r="A11" s="7"/>
      <c r="B11" s="4"/>
    </row>
    <row r="12" spans="1:8" x14ac:dyDescent="0.4">
      <c r="A12" s="10" t="s">
        <v>16</v>
      </c>
      <c r="B12" s="4"/>
    </row>
    <row r="13" spans="1:8" x14ac:dyDescent="0.4">
      <c r="A13" s="7"/>
      <c r="B13" s="4"/>
    </row>
    <row r="14" spans="1:8" x14ac:dyDescent="0.4">
      <c r="A14" s="9" t="s">
        <v>17</v>
      </c>
      <c r="B14" s="4"/>
    </row>
    <row r="15" spans="1:8" x14ac:dyDescent="0.4">
      <c r="A15" s="7"/>
      <c r="B15" s="4"/>
    </row>
    <row r="16" spans="1:8" x14ac:dyDescent="0.4">
      <c r="A16" s="10" t="s">
        <v>18</v>
      </c>
      <c r="B16" s="4"/>
    </row>
    <row r="17" spans="1:2" x14ac:dyDescent="0.4">
      <c r="A17" s="7"/>
      <c r="B17" s="4"/>
    </row>
    <row r="18" spans="1:2" x14ac:dyDescent="0.4">
      <c r="A18" s="10" t="s">
        <v>19</v>
      </c>
      <c r="B18" s="4"/>
    </row>
    <row r="19" spans="1:2" x14ac:dyDescent="0.4">
      <c r="A19" s="7"/>
      <c r="B19" s="4"/>
    </row>
    <row r="20" spans="1:2" x14ac:dyDescent="0.4">
      <c r="A20" s="10" t="s">
        <v>20</v>
      </c>
      <c r="B20" s="4"/>
    </row>
    <row r="21" spans="1:2" x14ac:dyDescent="0.4">
      <c r="A21" s="7"/>
      <c r="B21" s="4"/>
    </row>
    <row r="22" spans="1:2" x14ac:dyDescent="0.4">
      <c r="A22" s="10" t="s">
        <v>21</v>
      </c>
      <c r="B22" s="4"/>
    </row>
    <row r="23" spans="1:2" x14ac:dyDescent="0.4">
      <c r="A23" s="7"/>
      <c r="B23" s="4"/>
    </row>
    <row r="24" spans="1:2" x14ac:dyDescent="0.4">
      <c r="A24" s="10" t="s">
        <v>22</v>
      </c>
      <c r="B24" s="4"/>
    </row>
    <row r="25" spans="1:2" x14ac:dyDescent="0.4">
      <c r="A25" s="7"/>
      <c r="B25" s="4"/>
    </row>
    <row r="26" spans="1:2" x14ac:dyDescent="0.4">
      <c r="A26" s="10" t="s">
        <v>23</v>
      </c>
      <c r="B26" s="4"/>
    </row>
    <row r="27" spans="1:2" x14ac:dyDescent="0.4">
      <c r="A27" s="7"/>
      <c r="B27" s="4"/>
    </row>
    <row r="28" spans="1:2" x14ac:dyDescent="0.4">
      <c r="A28" s="10" t="s">
        <v>24</v>
      </c>
      <c r="B28" s="4"/>
    </row>
    <row r="29" spans="1:2" x14ac:dyDescent="0.4">
      <c r="A29" s="7"/>
      <c r="B29" s="4"/>
    </row>
    <row r="30" spans="1:2" x14ac:dyDescent="0.4">
      <c r="A30" s="7"/>
      <c r="B30" s="4"/>
    </row>
    <row r="31" spans="1:2" x14ac:dyDescent="0.4">
      <c r="A31" s="7"/>
      <c r="B31" s="4"/>
    </row>
    <row r="32" spans="1:2" x14ac:dyDescent="0.4">
      <c r="A32" s="7"/>
      <c r="B32" s="4"/>
    </row>
    <row r="33" spans="1:2" x14ac:dyDescent="0.4">
      <c r="A33" s="7"/>
      <c r="B33" s="4"/>
    </row>
    <row r="34" spans="1:2" x14ac:dyDescent="0.4">
      <c r="A34" s="7"/>
      <c r="B34" s="4"/>
    </row>
    <row r="35" spans="1:2" x14ac:dyDescent="0.4">
      <c r="A35" s="7"/>
      <c r="B35" s="4"/>
    </row>
    <row r="36" spans="1:2" x14ac:dyDescent="0.4">
      <c r="A36" s="7"/>
      <c r="B36" s="4"/>
    </row>
    <row r="37" spans="1:2" x14ac:dyDescent="0.4">
      <c r="A37" s="7"/>
      <c r="B37" s="4"/>
    </row>
    <row r="38" spans="1:2" x14ac:dyDescent="0.4">
      <c r="A38" s="7"/>
      <c r="B38" s="4"/>
    </row>
    <row r="39" spans="1:2" x14ac:dyDescent="0.4">
      <c r="A39" s="7"/>
      <c r="B39" s="4"/>
    </row>
    <row r="40" spans="1:2" x14ac:dyDescent="0.4">
      <c r="A40" s="7"/>
      <c r="B40" s="4"/>
    </row>
    <row r="41" spans="1:2" x14ac:dyDescent="0.4">
      <c r="A41" s="7"/>
      <c r="B41" s="4"/>
    </row>
    <row r="42" spans="1:2" x14ac:dyDescent="0.4">
      <c r="A42" s="7"/>
      <c r="B42" s="4"/>
    </row>
    <row r="43" spans="1:2" x14ac:dyDescent="0.4">
      <c r="A43" s="7"/>
      <c r="B43" s="4"/>
    </row>
    <row r="44" spans="1:2" x14ac:dyDescent="0.4">
      <c r="A44" s="7"/>
      <c r="B44" s="4"/>
    </row>
    <row r="45" spans="1:2" x14ac:dyDescent="0.4">
      <c r="A45" s="7"/>
      <c r="B45" s="4"/>
    </row>
    <row r="46" spans="1:2" x14ac:dyDescent="0.4">
      <c r="A46" s="7"/>
      <c r="B46" s="4"/>
    </row>
    <row r="47" spans="1:2" x14ac:dyDescent="0.4">
      <c r="A47" s="7"/>
      <c r="B47" s="4"/>
    </row>
    <row r="48" spans="1:2" x14ac:dyDescent="0.4">
      <c r="A48" s="7"/>
      <c r="B48" s="4"/>
    </row>
    <row r="49" spans="1:2" x14ac:dyDescent="0.4">
      <c r="A49" s="7"/>
      <c r="B49" s="4"/>
    </row>
    <row r="50" spans="1:2" x14ac:dyDescent="0.4">
      <c r="A50" s="7"/>
      <c r="B50" s="4"/>
    </row>
    <row r="51" spans="1:2" x14ac:dyDescent="0.4">
      <c r="A51" s="7"/>
      <c r="B51" s="4"/>
    </row>
    <row r="52" spans="1:2" x14ac:dyDescent="0.4">
      <c r="A52" s="7"/>
      <c r="B52" s="4"/>
    </row>
    <row r="53" spans="1:2" x14ac:dyDescent="0.4">
      <c r="A53" s="7"/>
      <c r="B53" s="4"/>
    </row>
    <row r="54" spans="1:2" x14ac:dyDescent="0.4">
      <c r="A54" s="7"/>
      <c r="B54" s="4"/>
    </row>
    <row r="55" spans="1:2" x14ac:dyDescent="0.4">
      <c r="A55" s="7"/>
      <c r="B55" s="4"/>
    </row>
    <row r="56" spans="1:2" x14ac:dyDescent="0.4">
      <c r="A56" s="7"/>
      <c r="B56" s="4"/>
    </row>
    <row r="57" spans="1:2" x14ac:dyDescent="0.4">
      <c r="A57" s="7"/>
      <c r="B57" s="4"/>
    </row>
    <row r="58" spans="1:2" x14ac:dyDescent="0.4">
      <c r="A58" s="7"/>
      <c r="B58" s="4"/>
    </row>
    <row r="59" spans="1:2" x14ac:dyDescent="0.4">
      <c r="A59" s="7"/>
      <c r="B59" s="4"/>
    </row>
    <row r="60" spans="1:2" x14ac:dyDescent="0.4">
      <c r="A60" s="7"/>
      <c r="B60" s="4"/>
    </row>
    <row r="61" spans="1:2" x14ac:dyDescent="0.4">
      <c r="A61" s="7"/>
      <c r="B61" s="4"/>
    </row>
    <row r="62" spans="1:2" x14ac:dyDescent="0.4">
      <c r="A62" s="7"/>
      <c r="B62" s="4"/>
    </row>
    <row r="63" spans="1:2" x14ac:dyDescent="0.4">
      <c r="A63" s="7"/>
      <c r="B63" s="4"/>
    </row>
    <row r="64" spans="1:2" x14ac:dyDescent="0.4">
      <c r="A64" s="7"/>
      <c r="B64" s="4"/>
    </row>
    <row r="65" spans="1:2" x14ac:dyDescent="0.4">
      <c r="A65" s="7"/>
      <c r="B65" s="4"/>
    </row>
    <row r="66" spans="1:2" x14ac:dyDescent="0.4">
      <c r="A66" s="7"/>
      <c r="B66" s="4"/>
    </row>
    <row r="67" spans="1:2" x14ac:dyDescent="0.4">
      <c r="A67" s="7"/>
      <c r="B67" s="4"/>
    </row>
    <row r="68" spans="1:2" x14ac:dyDescent="0.4">
      <c r="A68" s="7"/>
      <c r="B68" s="4"/>
    </row>
    <row r="69" spans="1:2" x14ac:dyDescent="0.4">
      <c r="A69" s="7"/>
      <c r="B69" s="4"/>
    </row>
    <row r="70" spans="1:2" x14ac:dyDescent="0.4">
      <c r="A70" s="7"/>
      <c r="B70" s="4"/>
    </row>
    <row r="71" spans="1:2" x14ac:dyDescent="0.4">
      <c r="A71" s="7"/>
      <c r="B71" s="4"/>
    </row>
    <row r="72" spans="1:2" x14ac:dyDescent="0.4">
      <c r="A72" s="7"/>
      <c r="B72" s="4"/>
    </row>
    <row r="73" spans="1:2" x14ac:dyDescent="0.4">
      <c r="A73" s="7"/>
      <c r="B73" s="4"/>
    </row>
    <row r="74" spans="1:2" x14ac:dyDescent="0.4">
      <c r="A74" s="7"/>
      <c r="B74" s="4"/>
    </row>
    <row r="75" spans="1:2" x14ac:dyDescent="0.4">
      <c r="A75" s="7"/>
      <c r="B75" s="4"/>
    </row>
    <row r="76" spans="1:2" x14ac:dyDescent="0.4">
      <c r="A76" s="7"/>
      <c r="B76" s="4"/>
    </row>
    <row r="77" spans="1:2" x14ac:dyDescent="0.4">
      <c r="A77" s="7"/>
      <c r="B77" s="4"/>
    </row>
    <row r="78" spans="1:2" x14ac:dyDescent="0.4">
      <c r="A78" s="7"/>
      <c r="B78" s="4"/>
    </row>
    <row r="79" spans="1:2" x14ac:dyDescent="0.4">
      <c r="A79" s="7"/>
      <c r="B79" s="4"/>
    </row>
    <row r="80" spans="1:2" x14ac:dyDescent="0.4">
      <c r="A80" s="7"/>
      <c r="B80" s="4"/>
    </row>
    <row r="81" spans="1:2" x14ac:dyDescent="0.4">
      <c r="A81" s="7"/>
      <c r="B81" s="4"/>
    </row>
    <row r="82" spans="1:2" x14ac:dyDescent="0.4">
      <c r="A82" s="7"/>
      <c r="B82" s="4"/>
    </row>
    <row r="83" spans="1:2" x14ac:dyDescent="0.4">
      <c r="A83" s="7"/>
      <c r="B83" s="4"/>
    </row>
    <row r="84" spans="1:2" x14ac:dyDescent="0.4">
      <c r="A84" s="7"/>
      <c r="B84" s="4"/>
    </row>
    <row r="85" spans="1:2" x14ac:dyDescent="0.4">
      <c r="A85" s="7"/>
      <c r="B85" s="4"/>
    </row>
    <row r="86" spans="1:2" x14ac:dyDescent="0.4">
      <c r="A86" s="7"/>
      <c r="B86" s="4"/>
    </row>
    <row r="87" spans="1:2" x14ac:dyDescent="0.4">
      <c r="A87" s="7"/>
      <c r="B87" s="4"/>
    </row>
    <row r="88" spans="1:2" x14ac:dyDescent="0.4">
      <c r="A88" s="7"/>
      <c r="B88" s="4"/>
    </row>
    <row r="89" spans="1:2" x14ac:dyDescent="0.4">
      <c r="A89" s="7"/>
      <c r="B89" s="4"/>
    </row>
    <row r="90" spans="1:2" x14ac:dyDescent="0.4">
      <c r="A90" s="7"/>
      <c r="B90" s="4"/>
    </row>
    <row r="91" spans="1:2" x14ac:dyDescent="0.4">
      <c r="A91" s="7"/>
      <c r="B91" s="4"/>
    </row>
    <row r="92" spans="1:2" x14ac:dyDescent="0.4">
      <c r="A92" s="7"/>
      <c r="B92" s="4"/>
    </row>
    <row r="93" spans="1:2" x14ac:dyDescent="0.4">
      <c r="A93" s="7"/>
      <c r="B93" s="4"/>
    </row>
    <row r="94" spans="1:2" x14ac:dyDescent="0.4">
      <c r="A94" s="7"/>
      <c r="B94" s="4"/>
    </row>
    <row r="95" spans="1:2" x14ac:dyDescent="0.4">
      <c r="A95" s="7"/>
      <c r="B95" s="4"/>
    </row>
    <row r="96" spans="1:2" x14ac:dyDescent="0.4">
      <c r="A96" s="7"/>
      <c r="B96" s="4"/>
    </row>
    <row r="97" spans="1:2" x14ac:dyDescent="0.4">
      <c r="A97" s="7"/>
      <c r="B97" s="4"/>
    </row>
    <row r="98" spans="1:2" x14ac:dyDescent="0.4">
      <c r="A98" s="7"/>
      <c r="B98" s="4"/>
    </row>
    <row r="99" spans="1:2" x14ac:dyDescent="0.4">
      <c r="A99" s="7"/>
      <c r="B99" s="4"/>
    </row>
    <row r="100" spans="1:2" x14ac:dyDescent="0.4">
      <c r="A100" s="7"/>
      <c r="B100" s="4"/>
    </row>
    <row r="101" spans="1:2" x14ac:dyDescent="0.4">
      <c r="A101" s="7"/>
      <c r="B101" s="4"/>
    </row>
    <row r="102" spans="1:2" x14ac:dyDescent="0.4">
      <c r="A102" s="7"/>
      <c r="B102" s="4"/>
    </row>
    <row r="103" spans="1:2" x14ac:dyDescent="0.4">
      <c r="A103" s="7"/>
      <c r="B103" s="4"/>
    </row>
    <row r="104" spans="1:2" x14ac:dyDescent="0.4">
      <c r="A104" s="7"/>
      <c r="B104" s="4"/>
    </row>
    <row r="105" spans="1:2" x14ac:dyDescent="0.4">
      <c r="A105" s="7"/>
      <c r="B105" s="4"/>
    </row>
    <row r="106" spans="1:2" x14ac:dyDescent="0.4">
      <c r="A106" s="7"/>
      <c r="B106" s="4"/>
    </row>
    <row r="107" spans="1:2" x14ac:dyDescent="0.4">
      <c r="A107" s="7"/>
      <c r="B107" s="4"/>
    </row>
    <row r="108" spans="1:2" x14ac:dyDescent="0.4">
      <c r="A108" s="7"/>
      <c r="B108" s="4"/>
    </row>
    <row r="109" spans="1:2" x14ac:dyDescent="0.4">
      <c r="A109" s="7"/>
      <c r="B109" s="4"/>
    </row>
    <row r="110" spans="1:2" x14ac:dyDescent="0.4">
      <c r="A110" s="7"/>
      <c r="B110" s="4"/>
    </row>
    <row r="111" spans="1:2" x14ac:dyDescent="0.4">
      <c r="A111" s="7"/>
      <c r="B111" s="4"/>
    </row>
    <row r="112" spans="1:2" x14ac:dyDescent="0.4">
      <c r="A112" s="7"/>
      <c r="B112" s="4"/>
    </row>
    <row r="113" spans="1:2" x14ac:dyDescent="0.4">
      <c r="A113" s="7"/>
      <c r="B113" s="4"/>
    </row>
    <row r="114" spans="1:2" x14ac:dyDescent="0.4">
      <c r="A114" s="7"/>
      <c r="B114" s="4"/>
    </row>
    <row r="115" spans="1:2" x14ac:dyDescent="0.4">
      <c r="A115" s="7"/>
      <c r="B115" s="4"/>
    </row>
    <row r="116" spans="1:2" x14ac:dyDescent="0.4">
      <c r="A116" s="7"/>
      <c r="B116" s="4"/>
    </row>
    <row r="117" spans="1:2" x14ac:dyDescent="0.4">
      <c r="A117" s="7"/>
      <c r="B117" s="4"/>
    </row>
    <row r="118" spans="1:2" x14ac:dyDescent="0.4">
      <c r="A118" s="7"/>
      <c r="B118" s="4"/>
    </row>
    <row r="119" spans="1:2" x14ac:dyDescent="0.4">
      <c r="A119" s="7"/>
      <c r="B119" s="4"/>
    </row>
    <row r="120" spans="1:2" x14ac:dyDescent="0.4">
      <c r="A120" s="7"/>
      <c r="B120" s="4"/>
    </row>
    <row r="121" spans="1:2" x14ac:dyDescent="0.4">
      <c r="A121" s="7"/>
      <c r="B121" s="4"/>
    </row>
    <row r="122" spans="1:2" x14ac:dyDescent="0.4">
      <c r="A122" s="7"/>
      <c r="B122" s="4"/>
    </row>
    <row r="123" spans="1:2" x14ac:dyDescent="0.4">
      <c r="A123" s="7"/>
      <c r="B123" s="4"/>
    </row>
    <row r="124" spans="1:2" x14ac:dyDescent="0.4">
      <c r="A124" s="7"/>
      <c r="B124" s="4"/>
    </row>
    <row r="125" spans="1:2" x14ac:dyDescent="0.4">
      <c r="A125" s="7"/>
      <c r="B125" s="4"/>
    </row>
    <row r="126" spans="1:2" x14ac:dyDescent="0.4">
      <c r="A126" s="7"/>
      <c r="B126" s="4"/>
    </row>
    <row r="127" spans="1:2" x14ac:dyDescent="0.4">
      <c r="A127" s="7"/>
      <c r="B127" s="4"/>
    </row>
    <row r="128" spans="1:2" x14ac:dyDescent="0.4">
      <c r="A128" s="7"/>
      <c r="B128" s="4"/>
    </row>
    <row r="129" spans="1:2" x14ac:dyDescent="0.4">
      <c r="A129" s="7"/>
      <c r="B129" s="4"/>
    </row>
    <row r="130" spans="1:2" x14ac:dyDescent="0.4">
      <c r="A130" s="7"/>
      <c r="B130" s="4"/>
    </row>
    <row r="131" spans="1:2" x14ac:dyDescent="0.4">
      <c r="A131" s="7"/>
      <c r="B131" s="4"/>
    </row>
    <row r="132" spans="1:2" x14ac:dyDescent="0.4">
      <c r="A132" s="7"/>
      <c r="B132" s="4"/>
    </row>
    <row r="133" spans="1:2" x14ac:dyDescent="0.4">
      <c r="A133" s="7"/>
      <c r="B133" s="4"/>
    </row>
    <row r="134" spans="1:2" x14ac:dyDescent="0.4">
      <c r="A134" s="7"/>
      <c r="B134" s="4"/>
    </row>
    <row r="135" spans="1:2" x14ac:dyDescent="0.4">
      <c r="A135" s="7"/>
      <c r="B135" s="4"/>
    </row>
    <row r="136" spans="1:2" x14ac:dyDescent="0.4">
      <c r="A136" s="7"/>
      <c r="B136" s="4"/>
    </row>
    <row r="137" spans="1:2" x14ac:dyDescent="0.4">
      <c r="A137" s="7"/>
      <c r="B137" s="4"/>
    </row>
    <row r="138" spans="1:2" x14ac:dyDescent="0.4">
      <c r="A138" s="7"/>
      <c r="B138" s="4"/>
    </row>
    <row r="139" spans="1:2" x14ac:dyDescent="0.4">
      <c r="A139" s="7"/>
      <c r="B139" s="4"/>
    </row>
    <row r="140" spans="1:2" x14ac:dyDescent="0.4">
      <c r="A140" s="7"/>
      <c r="B140" s="4"/>
    </row>
    <row r="141" spans="1:2" x14ac:dyDescent="0.4">
      <c r="A141" s="7"/>
      <c r="B141" s="4"/>
    </row>
    <row r="142" spans="1:2" x14ac:dyDescent="0.4">
      <c r="A142" s="7"/>
      <c r="B142" s="4"/>
    </row>
    <row r="143" spans="1:2" x14ac:dyDescent="0.4">
      <c r="A143" s="7"/>
      <c r="B143" s="4"/>
    </row>
    <row r="144" spans="1:2" x14ac:dyDescent="0.4">
      <c r="A144" s="7"/>
      <c r="B144" s="4"/>
    </row>
    <row r="145" spans="1:2" x14ac:dyDescent="0.4">
      <c r="A145" s="7"/>
      <c r="B145" s="4"/>
    </row>
    <row r="146" spans="1:2" x14ac:dyDescent="0.4">
      <c r="A146" s="7"/>
      <c r="B146" s="4"/>
    </row>
    <row r="147" spans="1:2" x14ac:dyDescent="0.4">
      <c r="A147" s="7"/>
      <c r="B147" s="4"/>
    </row>
    <row r="148" spans="1:2" x14ac:dyDescent="0.4">
      <c r="A148" s="7"/>
      <c r="B148" s="4"/>
    </row>
    <row r="149" spans="1:2" x14ac:dyDescent="0.4">
      <c r="A149" s="7"/>
      <c r="B149" s="4"/>
    </row>
    <row r="150" spans="1:2" x14ac:dyDescent="0.4">
      <c r="A150" s="7"/>
      <c r="B150" s="4"/>
    </row>
    <row r="151" spans="1:2" x14ac:dyDescent="0.4">
      <c r="A151" s="7"/>
      <c r="B151" s="4"/>
    </row>
    <row r="152" spans="1:2" x14ac:dyDescent="0.4">
      <c r="A152" s="7"/>
      <c r="B152" s="4"/>
    </row>
    <row r="153" spans="1:2" x14ac:dyDescent="0.4">
      <c r="A153" s="7"/>
      <c r="B153" s="4"/>
    </row>
    <row r="154" spans="1:2" x14ac:dyDescent="0.4">
      <c r="A154" s="7"/>
      <c r="B154" s="4"/>
    </row>
    <row r="155" spans="1:2" x14ac:dyDescent="0.4">
      <c r="A155" s="7"/>
      <c r="B155" s="4"/>
    </row>
    <row r="156" spans="1:2" x14ac:dyDescent="0.4">
      <c r="A156" s="7"/>
      <c r="B156" s="4"/>
    </row>
    <row r="157" spans="1:2" x14ac:dyDescent="0.4">
      <c r="A157" s="7"/>
      <c r="B157" s="4"/>
    </row>
    <row r="158" spans="1:2" x14ac:dyDescent="0.4">
      <c r="A158" s="7"/>
      <c r="B158" s="4"/>
    </row>
    <row r="159" spans="1:2" x14ac:dyDescent="0.4">
      <c r="A159" s="7"/>
      <c r="B159" s="4"/>
    </row>
    <row r="160" spans="1:2" x14ac:dyDescent="0.4">
      <c r="A160" s="7"/>
      <c r="B160" s="4"/>
    </row>
    <row r="161" spans="1:2" x14ac:dyDescent="0.4">
      <c r="A161" s="7"/>
      <c r="B161" s="4"/>
    </row>
    <row r="162" spans="1:2" x14ac:dyDescent="0.4">
      <c r="A162" s="7"/>
      <c r="B162" s="4"/>
    </row>
    <row r="163" spans="1:2" x14ac:dyDescent="0.4">
      <c r="A163" s="7"/>
      <c r="B163" s="4"/>
    </row>
    <row r="164" spans="1:2" x14ac:dyDescent="0.4">
      <c r="A164" s="7"/>
      <c r="B164" s="4"/>
    </row>
    <row r="165" spans="1:2" x14ac:dyDescent="0.4">
      <c r="A165" s="7"/>
      <c r="B165" s="4"/>
    </row>
    <row r="166" spans="1:2" x14ac:dyDescent="0.4">
      <c r="A166" s="7"/>
      <c r="B166" s="4"/>
    </row>
    <row r="167" spans="1:2" x14ac:dyDescent="0.4">
      <c r="A167" s="7"/>
      <c r="B167" s="4"/>
    </row>
    <row r="168" spans="1:2" x14ac:dyDescent="0.4">
      <c r="A168" s="7"/>
      <c r="B168" s="4"/>
    </row>
    <row r="169" spans="1:2" x14ac:dyDescent="0.4">
      <c r="A169" s="7"/>
      <c r="B169" s="4"/>
    </row>
    <row r="170" spans="1:2" x14ac:dyDescent="0.4">
      <c r="A170" s="7"/>
      <c r="B170" s="4"/>
    </row>
    <row r="171" spans="1:2" x14ac:dyDescent="0.4">
      <c r="A171" s="7"/>
      <c r="B171" s="4"/>
    </row>
    <row r="172" spans="1:2" x14ac:dyDescent="0.4">
      <c r="A172" s="7"/>
      <c r="B172" s="4"/>
    </row>
    <row r="173" spans="1:2" x14ac:dyDescent="0.4">
      <c r="A173" s="7"/>
      <c r="B173" s="4"/>
    </row>
    <row r="174" spans="1:2" x14ac:dyDescent="0.4">
      <c r="A174" s="7"/>
      <c r="B174" s="4"/>
    </row>
    <row r="175" spans="1:2" x14ac:dyDescent="0.4">
      <c r="A175" s="7"/>
      <c r="B175" s="4"/>
    </row>
    <row r="176" spans="1:2" x14ac:dyDescent="0.4">
      <c r="A176" s="7"/>
      <c r="B176" s="4"/>
    </row>
    <row r="177" spans="1:2" x14ac:dyDescent="0.4">
      <c r="A177" s="7"/>
      <c r="B177" s="4"/>
    </row>
    <row r="178" spans="1:2" x14ac:dyDescent="0.4">
      <c r="A178" s="7"/>
      <c r="B178" s="4"/>
    </row>
    <row r="179" spans="1:2" x14ac:dyDescent="0.4">
      <c r="A179" s="7"/>
      <c r="B179" s="4"/>
    </row>
    <row r="180" spans="1:2" x14ac:dyDescent="0.4">
      <c r="A180" s="7"/>
      <c r="B180" s="4"/>
    </row>
    <row r="181" spans="1:2" x14ac:dyDescent="0.4">
      <c r="A181" s="7"/>
      <c r="B181" s="4"/>
    </row>
    <row r="182" spans="1:2" x14ac:dyDescent="0.4">
      <c r="A182" s="7"/>
      <c r="B182" s="4"/>
    </row>
    <row r="183" spans="1:2" x14ac:dyDescent="0.4">
      <c r="A183" s="7"/>
      <c r="B183" s="4"/>
    </row>
    <row r="184" spans="1:2" x14ac:dyDescent="0.4">
      <c r="A184" s="7"/>
      <c r="B184" s="4"/>
    </row>
    <row r="185" spans="1:2" x14ac:dyDescent="0.4">
      <c r="A185" s="7"/>
      <c r="B185" s="4"/>
    </row>
    <row r="186" spans="1:2" x14ac:dyDescent="0.4">
      <c r="A186" s="7"/>
      <c r="B186" s="4"/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.15" x14ac:dyDescent="0.4"/>
  <cols>
    <col min="1" max="1" width="27.42578125" style="2" customWidth="1"/>
    <col min="4" max="4" width="46.78515625" customWidth="1"/>
    <col min="5" max="5" width="6" customWidth="1"/>
    <col min="6" max="6" width="6.42578125" customWidth="1"/>
    <col min="7" max="7" width="9.5703125" customWidth="1"/>
    <col min="8" max="8" width="6.42578125" customWidth="1"/>
    <col min="9" max="9" width="15.5703125" customWidth="1"/>
    <col min="10" max="10" width="7" customWidth="1"/>
    <col min="11" max="11" width="6.78515625" customWidth="1"/>
    <col min="12" max="12" width="10.78515625" customWidth="1"/>
    <col min="13" max="13" width="58.42578125" customWidth="1"/>
    <col min="18" max="25" width="8"/>
    <col min="26" max="36" width="8" customWidth="1"/>
  </cols>
  <sheetData>
    <row r="1" spans="1:16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4">
      <c r="A2" s="27"/>
      <c r="B2" s="4"/>
      <c r="C2" s="4"/>
      <c r="D2" s="4"/>
      <c r="E2" s="4"/>
      <c r="F2" s="4"/>
      <c r="G2" s="4" t="s">
        <v>171</v>
      </c>
      <c r="H2" s="4"/>
      <c r="I2" s="4"/>
      <c r="J2" s="4" t="s">
        <v>172</v>
      </c>
      <c r="K2" s="4"/>
      <c r="L2" s="4"/>
      <c r="M2" s="4"/>
      <c r="N2" s="4"/>
      <c r="O2" s="4"/>
      <c r="P2" s="4"/>
    </row>
    <row r="3" spans="1:16" x14ac:dyDescent="0.4">
      <c r="A3" s="27"/>
      <c r="B3" s="5"/>
      <c r="C3" s="4"/>
      <c r="D3" s="4" t="s">
        <v>173</v>
      </c>
      <c r="E3" s="4"/>
      <c r="F3" s="4"/>
      <c r="G3" s="4"/>
      <c r="H3" s="4" t="s">
        <v>174</v>
      </c>
      <c r="I3" s="4"/>
      <c r="J3" s="4"/>
      <c r="K3" s="4" t="s">
        <v>175</v>
      </c>
      <c r="L3" s="4"/>
      <c r="M3" s="4"/>
      <c r="N3" s="4"/>
      <c r="O3" s="4"/>
      <c r="P3" s="4"/>
    </row>
    <row r="4" spans="1:16" x14ac:dyDescent="0.4">
      <c r="A4" s="27"/>
      <c r="B4" s="4"/>
      <c r="C4" s="4"/>
      <c r="D4" s="4"/>
      <c r="E4" s="4"/>
      <c r="F4" s="4"/>
      <c r="G4" s="4" t="s">
        <v>127</v>
      </c>
      <c r="H4" s="4" t="s">
        <v>127</v>
      </c>
      <c r="I4" s="4" t="s">
        <v>127</v>
      </c>
      <c r="J4" s="4" t="s">
        <v>127</v>
      </c>
      <c r="K4" s="4" t="s">
        <v>127</v>
      </c>
      <c r="L4" s="4" t="s">
        <v>127</v>
      </c>
      <c r="M4" s="4"/>
      <c r="N4" s="4"/>
      <c r="O4" s="4"/>
      <c r="P4" s="15"/>
    </row>
    <row r="5" spans="1:16" x14ac:dyDescent="0.4">
      <c r="A5" s="6" t="str">
        <f>'Công ty'!A5</f>
        <v>BCTC hợp nhất</v>
      </c>
      <c r="B5" s="4"/>
      <c r="C5" s="16" t="s">
        <v>27</v>
      </c>
      <c r="D5" s="4" t="s">
        <v>176</v>
      </c>
      <c r="E5" s="4" t="s">
        <v>177</v>
      </c>
      <c r="F5" s="4" t="s">
        <v>178</v>
      </c>
      <c r="G5" s="4" t="s">
        <v>179</v>
      </c>
      <c r="H5" s="4" t="s">
        <v>180</v>
      </c>
      <c r="I5" s="4" t="s">
        <v>181</v>
      </c>
      <c r="J5" s="16" t="s">
        <v>182</v>
      </c>
      <c r="K5" s="16" t="s">
        <v>183</v>
      </c>
      <c r="L5" s="16" t="s">
        <v>184</v>
      </c>
      <c r="M5" s="16" t="s">
        <v>185</v>
      </c>
      <c r="N5" s="4"/>
      <c r="O5" s="4"/>
      <c r="P5" s="4" t="s">
        <v>186</v>
      </c>
    </row>
    <row r="6" spans="1:16" x14ac:dyDescent="0.4">
      <c r="A6" s="7"/>
      <c r="B6" s="4"/>
      <c r="C6" s="8" t="s">
        <v>187</v>
      </c>
      <c r="D6" s="17" t="s">
        <v>188</v>
      </c>
      <c r="E6" s="18">
        <v>0</v>
      </c>
      <c r="F6" s="18">
        <v>0</v>
      </c>
      <c r="G6" s="8" t="b">
        <v>1</v>
      </c>
      <c r="H6" s="8" t="s">
        <v>187</v>
      </c>
      <c r="I6" s="8" t="s">
        <v>4</v>
      </c>
      <c r="J6" s="8"/>
      <c r="K6" s="8"/>
      <c r="L6" s="4" t="str" cm="1">
        <f t="array" ref="L6">_xlfn.LET(_xlpm.a,_xlfn.TEXTJOIN(";",TRUE,IF((L_Map[MÃ BC]=L_FS[[#This Row],[MÃ]]),L_Map[MÃ TM],"")),IF(LEN(_xlpm.a)&gt;1,_xlpm.a,""))</f>
        <v/>
      </c>
      <c r="M6" s="4" t="str" cm="1">
        <f t="array" ref="M6">_xlfn.TEXTJOIN("; ",TRUE,IF((L_Map[MÃ BC]=L_FS[[#This Row],[MÃ]])*(L_Map[BCR]=0),L_Map[CHỈ TIÊU THUYẾT MINH],""))</f>
        <v/>
      </c>
      <c r="N6" s="4"/>
      <c r="O6" s="4"/>
      <c r="P6" s="4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4">
      <c r="A7" s="7"/>
      <c r="B7" s="4"/>
      <c r="C7" s="8" t="s">
        <v>189</v>
      </c>
      <c r="D7" s="8" t="s">
        <v>190</v>
      </c>
      <c r="E7" s="18">
        <v>1</v>
      </c>
      <c r="F7" s="18">
        <v>0</v>
      </c>
      <c r="G7" s="8" t="b">
        <v>1</v>
      </c>
      <c r="H7" s="8" t="s">
        <v>191</v>
      </c>
      <c r="I7" s="8" t="s">
        <v>192</v>
      </c>
      <c r="J7" s="8"/>
      <c r="K7" s="8" t="b">
        <v>1</v>
      </c>
      <c r="L7" s="4" t="str" cm="1">
        <f t="array" ref="L7">_xlfn.LET(_xlpm.a,_xlfn.TEXTJOIN(";",TRUE,IF((L_Map[MÃ BC]=L_FS[[#This Row],[MÃ]]),L_Map[MÃ TM],"")),IF(LEN(_xlpm.a)&gt;1,_xlpm.a,""))</f>
        <v>311_;311x</v>
      </c>
      <c r="M7" s="4" t="str" cm="1">
        <f t="array" ref="M7">_xlfn.TEXTJOIN("; ",TRUE,IF((L_Map[MÃ BC]=L_FS[[#This Row],[MÃ]])*(L_Map[BCR]=0),L_Map[CHỈ TIÊU THUYẾT MINH],""))</f>
        <v>Doanh thu bán hàng</v>
      </c>
      <c r="N7" s="4"/>
      <c r="O7" s="4"/>
      <c r="P7" s="4"/>
    </row>
    <row r="8" spans="1:16" x14ac:dyDescent="0.4">
      <c r="A8" s="10" t="s">
        <v>10</v>
      </c>
      <c r="B8" s="4"/>
      <c r="C8" s="8" t="s">
        <v>193</v>
      </c>
      <c r="D8" s="8" t="s">
        <v>194</v>
      </c>
      <c r="E8" s="18">
        <v>-1</v>
      </c>
      <c r="F8" s="18">
        <v>0</v>
      </c>
      <c r="G8" s="8" t="b">
        <v>1</v>
      </c>
      <c r="H8" s="8" t="s">
        <v>191</v>
      </c>
      <c r="I8" s="8" t="s">
        <v>192</v>
      </c>
      <c r="J8" s="8"/>
      <c r="K8" s="8" t="b">
        <v>1</v>
      </c>
      <c r="L8" s="4" t="str" cm="1">
        <f t="array" ref="L8">_xlfn.LET(_xlpm.a,_xlfn.TEXTJOIN(";",TRUE,IF((L_Map[MÃ BC]=L_FS[[#This Row],[MÃ]]),L_Map[MÃ TM],"")),IF(LEN(_xlpm.a)&gt;1,_xlpm.a,""))</f>
        <v>312_</v>
      </c>
      <c r="M8" s="4" t="str" cm="1">
        <f t="array" ref="M8">_xlfn.TEXTJOIN("; ",TRUE,IF((L_Map[MÃ BC]=L_FS[[#This Row],[MÃ]])*(L_Map[BCR]=0),L_Map[CHỈ TIÊU THUYẾT MINH],""))</f>
        <v>Giảm trừ doanh thu</v>
      </c>
      <c r="N8" s="4"/>
      <c r="O8" s="4"/>
      <c r="P8" s="4"/>
    </row>
    <row r="9" spans="1:16" x14ac:dyDescent="0.4">
      <c r="A9" s="7"/>
      <c r="B9" s="4"/>
      <c r="C9" s="8" t="s">
        <v>195</v>
      </c>
      <c r="D9" s="8" t="s">
        <v>196</v>
      </c>
      <c r="E9" s="18">
        <v>-1</v>
      </c>
      <c r="F9" s="18">
        <v>0</v>
      </c>
      <c r="G9" s="8" t="b">
        <v>1</v>
      </c>
      <c r="H9" s="8" t="s">
        <v>191</v>
      </c>
      <c r="I9" s="8" t="s">
        <v>192</v>
      </c>
      <c r="J9" s="8"/>
      <c r="K9" s="8" t="b">
        <v>1</v>
      </c>
      <c r="L9" s="4" t="str" cm="1">
        <f t="array" ref="L9">_xlfn.LET(_xlpm.a,_xlfn.TEXTJOIN(";",TRUE,IF((L_Map[MÃ BC]=L_FS[[#This Row],[MÃ]]),L_Map[MÃ TM],"")),IF(LEN(_xlpm.a)&gt;1,_xlpm.a,""))</f>
        <v>320_;320x;370_</v>
      </c>
      <c r="M9" s="4" t="str" cm="1">
        <f t="array" ref="M9">_xlfn.TEXTJOIN("; ",TRUE,IF((L_Map[MÃ BC]=L_FS[[#This Row],[MÃ]])*(L_Map[BCR]=0),L_Map[CHỈ TIÊU THUYẾT MINH],""))</f>
        <v>Giá vốn hàng bán; Chi phí SXKD theo yếu tố</v>
      </c>
      <c r="N9" s="4"/>
      <c r="O9" s="4"/>
      <c r="P9" s="4"/>
    </row>
    <row r="10" spans="1:16" x14ac:dyDescent="0.4">
      <c r="A10" s="10" t="s">
        <v>15</v>
      </c>
      <c r="B10" s="4"/>
      <c r="C10" s="8" t="s">
        <v>197</v>
      </c>
      <c r="D10" s="8" t="s">
        <v>198</v>
      </c>
      <c r="E10" s="18">
        <v>1</v>
      </c>
      <c r="F10" s="18">
        <v>0</v>
      </c>
      <c r="G10" s="8" t="b">
        <v>1</v>
      </c>
      <c r="H10" s="8" t="s">
        <v>191</v>
      </c>
      <c r="I10" s="8" t="s">
        <v>192</v>
      </c>
      <c r="J10" s="8"/>
      <c r="K10" s="8" t="b">
        <v>1</v>
      </c>
      <c r="L10" s="4" t="str" cm="1">
        <f t="array" ref="L10">_xlfn.LET(_xlpm.a,_xlfn.TEXTJOIN(";",TRUE,IF((L_Map[MÃ BC]=L_FS[[#This Row],[MÃ]]),L_Map[MÃ TM],"")),IF(LEN(_xlpm.a)&gt;1,_xlpm.a,""))</f>
        <v>331_</v>
      </c>
      <c r="M10" s="4" t="str" cm="1">
        <f t="array" ref="M10">_xlfn.TEXTJOIN("; ",TRUE,IF((L_Map[MÃ BC]=L_FS[[#This Row],[MÃ]])*(L_Map[BCR]=0),L_Map[CHỈ TIÊU THUYẾT MINH],""))</f>
        <v>Doanh thu tài chính</v>
      </c>
      <c r="N10" s="4"/>
      <c r="O10" s="4"/>
      <c r="P10" s="4"/>
    </row>
    <row r="11" spans="1:16" x14ac:dyDescent="0.4">
      <c r="A11" s="7"/>
      <c r="B11" s="4"/>
      <c r="C11" s="8" t="s">
        <v>199</v>
      </c>
      <c r="D11" s="8" t="s">
        <v>200</v>
      </c>
      <c r="E11" s="18">
        <v>-1</v>
      </c>
      <c r="F11" s="18">
        <v>0</v>
      </c>
      <c r="G11" s="8" t="b">
        <v>1</v>
      </c>
      <c r="H11" s="8" t="s">
        <v>191</v>
      </c>
      <c r="I11" s="8" t="s">
        <v>192</v>
      </c>
      <c r="J11" s="8"/>
      <c r="K11" s="8" t="b">
        <v>1</v>
      </c>
      <c r="L11" s="4" t="str" cm="1">
        <f t="array" ref="L11">_xlfn.LET(_xlpm.a,_xlfn.TEXTJOIN(";",TRUE,IF((L_Map[MÃ BC]=L_FS[[#This Row],[MÃ]]),L_Map[MÃ TM],"")),IF(LEN(_xlpm.a)&gt;1,_xlpm.a,""))</f>
        <v>332_</v>
      </c>
      <c r="M11" s="4" t="str" cm="1">
        <f t="array" ref="M11">_xlfn.TEXTJOIN("; ",TRUE,IF((L_Map[MÃ BC]=L_FS[[#This Row],[MÃ]])*(L_Map[BCR]=0),L_Map[CHỈ TIÊU THUYẾT MINH],""))</f>
        <v>Chi phí tài chính</v>
      </c>
      <c r="N11" s="4"/>
      <c r="O11" s="4"/>
      <c r="P11" s="4"/>
    </row>
    <row r="12" spans="1:16" x14ac:dyDescent="0.4">
      <c r="A12" s="10" t="s">
        <v>16</v>
      </c>
      <c r="B12" s="4"/>
      <c r="C12" s="8" t="s">
        <v>201</v>
      </c>
      <c r="D12" s="8" t="s">
        <v>202</v>
      </c>
      <c r="E12" s="18">
        <v>0</v>
      </c>
      <c r="F12" s="18">
        <v>0</v>
      </c>
      <c r="G12" s="8" t="b">
        <v>1</v>
      </c>
      <c r="H12" s="8" t="s">
        <v>187</v>
      </c>
      <c r="I12" s="8" t="s">
        <v>192</v>
      </c>
      <c r="J12" s="8"/>
      <c r="K12" s="8"/>
      <c r="L12" s="4" t="str" cm="1">
        <f t="array" ref="L12">_xlfn.LET(_xlpm.a,_xlfn.TEXTJOIN(";",TRUE,IF((L_Map[MÃ BC]=L_FS[[#This Row],[MÃ]]),L_Map[MÃ TM],"")),IF(LEN(_xlpm.a)&gt;1,_xlpm.a,""))</f>
        <v/>
      </c>
      <c r="M12" s="4" t="str" cm="1">
        <f t="array" ref="M12">_xlfn.TEXTJOIN("; ",TRUE,IF((L_Map[MÃ BC]=L_FS[[#This Row],[MÃ]])*(L_Map[BCR]=0),L_Map[CHỈ TIÊU THUYẾT MINH],""))</f>
        <v>-</v>
      </c>
      <c r="N12" s="4"/>
      <c r="O12" s="4"/>
      <c r="P12" s="4"/>
    </row>
    <row r="13" spans="1:16" x14ac:dyDescent="0.4">
      <c r="A13" s="7"/>
      <c r="B13" s="4"/>
      <c r="C13" s="8" t="s">
        <v>203</v>
      </c>
      <c r="D13" s="8" t="s">
        <v>204</v>
      </c>
      <c r="E13" s="18">
        <v>1</v>
      </c>
      <c r="F13" s="18">
        <v>0</v>
      </c>
      <c r="G13" s="8" t="b">
        <v>1</v>
      </c>
      <c r="H13" s="8" t="s">
        <v>191</v>
      </c>
      <c r="I13" s="8" t="s">
        <v>192</v>
      </c>
      <c r="J13" s="8"/>
      <c r="K13" s="8"/>
      <c r="L13" s="4" t="str" cm="1">
        <f t="array" ref="L13">_xlfn.LET(_xlpm.a,_xlfn.TEXTJOIN(";",TRUE,IF((L_Map[MÃ BC]=L_FS[[#This Row],[MÃ]]),L_Map[MÃ TM],"")),IF(LEN(_xlpm.a)&gt;1,_xlpm.a,""))</f>
        <v/>
      </c>
      <c r="M13" s="4" t="str" cm="1">
        <f t="array" ref="M13">_xlfn.TEXTJOIN("; ",TRUE,IF((L_Map[MÃ BC]=L_FS[[#This Row],[MÃ]])*(L_Map[BCR]=0),L_Map[CHỈ TIÊU THUYẾT MINH],""))</f>
        <v/>
      </c>
      <c r="N13" s="4"/>
      <c r="O13" s="4"/>
      <c r="P13" s="4"/>
    </row>
    <row r="14" spans="1:16" x14ac:dyDescent="0.4">
      <c r="A14" s="10" t="s">
        <v>17</v>
      </c>
      <c r="B14" s="4"/>
      <c r="C14" s="8" t="s">
        <v>205</v>
      </c>
      <c r="D14" s="8" t="s">
        <v>206</v>
      </c>
      <c r="E14" s="18">
        <v>-1</v>
      </c>
      <c r="F14" s="18">
        <v>0</v>
      </c>
      <c r="G14" s="8" t="b">
        <v>1</v>
      </c>
      <c r="H14" s="8" t="s">
        <v>191</v>
      </c>
      <c r="I14" s="8" t="s">
        <v>192</v>
      </c>
      <c r="J14" s="8"/>
      <c r="K14" s="8" t="b">
        <v>1</v>
      </c>
      <c r="L14" s="4" t="str" cm="1">
        <f t="array" ref="L14">_xlfn.LET(_xlpm.a,_xlfn.TEXTJOIN(";",TRUE,IF((L_Map[MÃ BC]=L_FS[[#This Row],[MÃ]]),L_Map[MÃ TM],"")),IF(LEN(_xlpm.a)&gt;1,_xlpm.a,""))</f>
        <v>341_;370_</v>
      </c>
      <c r="M14" s="4" t="str" cm="1">
        <f t="array" ref="M14">_xlfn.TEXTJOIN("; ",TRUE,IF((L_Map[MÃ BC]=L_FS[[#This Row],[MÃ]])*(L_Map[BCR]=0),L_Map[CHỈ TIÊU THUYẾT MINH],""))</f>
        <v>Chi phí bán hàng; Chi phí SXKD theo yếu tố</v>
      </c>
      <c r="N14" s="4"/>
      <c r="O14" s="4"/>
      <c r="P14" s="4"/>
    </row>
    <row r="15" spans="1:16" x14ac:dyDescent="0.4">
      <c r="A15" s="7"/>
      <c r="B15" s="4"/>
      <c r="C15" s="8" t="s">
        <v>207</v>
      </c>
      <c r="D15" s="8" t="s">
        <v>208</v>
      </c>
      <c r="E15" s="18">
        <v>-1</v>
      </c>
      <c r="F15" s="18">
        <v>0</v>
      </c>
      <c r="G15" s="8" t="b">
        <v>1</v>
      </c>
      <c r="H15" s="8" t="s">
        <v>191</v>
      </c>
      <c r="I15" s="8" t="s">
        <v>192</v>
      </c>
      <c r="J15" s="8"/>
      <c r="K15" s="8" t="b">
        <v>1</v>
      </c>
      <c r="L15" s="4" t="str" cm="1">
        <f t="array" ref="L15">_xlfn.LET(_xlpm.a,_xlfn.TEXTJOIN(";",TRUE,IF((L_Map[MÃ BC]=L_FS[[#This Row],[MÃ]]),L_Map[MÃ TM],"")),IF(LEN(_xlpm.a)&gt;1,_xlpm.a,""))</f>
        <v>342_;370_</v>
      </c>
      <c r="M15" s="4" t="str" cm="1">
        <f t="array" ref="M15">_xlfn.TEXTJOIN("; ",TRUE,IF((L_Map[MÃ BC]=L_FS[[#This Row],[MÃ]])*(L_Map[BCR]=0),L_Map[CHỈ TIÊU THUYẾT MINH],""))</f>
        <v>Chi phí QLDN; Chi phí SXKD theo yếu tố</v>
      </c>
      <c r="N15" s="4"/>
      <c r="O15" s="4"/>
      <c r="P15" s="4"/>
    </row>
    <row r="16" spans="1:16" x14ac:dyDescent="0.4">
      <c r="A16" s="9" t="s">
        <v>18</v>
      </c>
      <c r="B16" s="4"/>
      <c r="C16" s="8" t="s">
        <v>209</v>
      </c>
      <c r="D16" s="8" t="s">
        <v>210</v>
      </c>
      <c r="E16" s="18">
        <v>1</v>
      </c>
      <c r="F16" s="18">
        <v>0</v>
      </c>
      <c r="G16" s="8" t="b">
        <v>1</v>
      </c>
      <c r="H16" s="8" t="s">
        <v>191</v>
      </c>
      <c r="I16" s="8" t="s">
        <v>192</v>
      </c>
      <c r="J16" s="8"/>
      <c r="K16" s="8" t="b">
        <v>1</v>
      </c>
      <c r="L16" s="4" t="str" cm="1">
        <f t="array" ref="L16">_xlfn.LET(_xlpm.a,_xlfn.TEXTJOIN(";",TRUE,IF((L_Map[MÃ BC]=L_FS[[#This Row],[MÃ]]),L_Map[MÃ TM],"")),IF(LEN(_xlpm.a)&gt;1,_xlpm.a,""))</f>
        <v>351_</v>
      </c>
      <c r="M16" s="4" t="str" cm="1">
        <f t="array" ref="M16">_xlfn.TEXTJOIN("; ",TRUE,IF((L_Map[MÃ BC]=L_FS[[#This Row],[MÃ]])*(L_Map[BCR]=0),L_Map[CHỈ TIÊU THUYẾT MINH],""))</f>
        <v>Thu nhập khác</v>
      </c>
      <c r="N16" s="4"/>
      <c r="O16" s="4"/>
      <c r="P16" s="4"/>
    </row>
    <row r="17" spans="1:16" x14ac:dyDescent="0.4">
      <c r="A17" s="7"/>
      <c r="B17" s="4"/>
      <c r="C17" s="8" t="s">
        <v>211</v>
      </c>
      <c r="D17" s="8" t="s">
        <v>212</v>
      </c>
      <c r="E17" s="18">
        <v>-1</v>
      </c>
      <c r="F17" s="18">
        <v>0</v>
      </c>
      <c r="G17" s="8" t="b">
        <v>1</v>
      </c>
      <c r="H17" s="8" t="s">
        <v>191</v>
      </c>
      <c r="I17" s="8" t="s">
        <v>192</v>
      </c>
      <c r="J17" s="8"/>
      <c r="K17" s="8" t="b">
        <v>1</v>
      </c>
      <c r="L17" s="4" t="str" cm="1">
        <f t="array" ref="L17">_xlfn.LET(_xlpm.a,_xlfn.TEXTJOIN(";",TRUE,IF((L_Map[MÃ BC]=L_FS[[#This Row],[MÃ]]),L_Map[MÃ TM],"")),IF(LEN(_xlpm.a)&gt;1,_xlpm.a,""))</f>
        <v>352_</v>
      </c>
      <c r="M17" s="4" t="str" cm="1">
        <f t="array" ref="M17">_xlfn.TEXTJOIN("; ",TRUE,IF((L_Map[MÃ BC]=L_FS[[#This Row],[MÃ]])*(L_Map[BCR]=0),L_Map[CHỈ TIÊU THUYẾT MINH],""))</f>
        <v>Chi phí khác</v>
      </c>
      <c r="N17" s="4"/>
      <c r="O17" s="4"/>
      <c r="P17" s="4"/>
    </row>
    <row r="18" spans="1:16" x14ac:dyDescent="0.4">
      <c r="A18" s="10" t="s">
        <v>19</v>
      </c>
      <c r="B18" s="4"/>
      <c r="C18" s="8" t="s">
        <v>213</v>
      </c>
      <c r="D18" s="8" t="s">
        <v>214</v>
      </c>
      <c r="E18" s="18">
        <v>-1</v>
      </c>
      <c r="F18" s="18">
        <v>0</v>
      </c>
      <c r="G18" s="8" t="b">
        <v>1</v>
      </c>
      <c r="H18" s="8" t="s">
        <v>191</v>
      </c>
      <c r="I18" s="8" t="s">
        <v>192</v>
      </c>
      <c r="J18" s="8"/>
      <c r="K18" s="8"/>
      <c r="L18" s="4" t="str" cm="1">
        <f t="array" ref="L18">_xlfn.LET(_xlpm.a,_xlfn.TEXTJOIN(";",TRUE,IF((L_Map[MÃ BC]=L_FS[[#This Row],[MÃ]]),L_Map[MÃ TM],"")),IF(LEN(_xlpm.a)&gt;1,_xlpm.a,""))</f>
        <v>361_</v>
      </c>
      <c r="M18" s="4" t="str" cm="1">
        <f t="array" ref="M18">_xlfn.TEXTJOIN("; ",TRUE,IF((L_Map[MÃ BC]=L_FS[[#This Row],[MÃ]])*(L_Map[BCR]=0),L_Map[CHỈ TIÊU THUYẾT MINH],""))</f>
        <v>Chi phí thuế TNDN hiện hành</v>
      </c>
      <c r="N18" s="4"/>
      <c r="O18" s="4"/>
      <c r="P18" s="4"/>
    </row>
    <row r="19" spans="1:16" x14ac:dyDescent="0.4">
      <c r="A19" s="7"/>
      <c r="B19" s="4"/>
      <c r="C19" s="8" t="s">
        <v>215</v>
      </c>
      <c r="D19" s="8" t="s">
        <v>216</v>
      </c>
      <c r="E19" s="18">
        <v>-1</v>
      </c>
      <c r="F19" s="18">
        <v>0</v>
      </c>
      <c r="G19" s="8" t="b">
        <v>1</v>
      </c>
      <c r="H19" s="8" t="s">
        <v>191</v>
      </c>
      <c r="I19" s="8" t="s">
        <v>192</v>
      </c>
      <c r="J19" s="8"/>
      <c r="K19" s="8"/>
      <c r="L19" s="4" t="str" cm="1">
        <f t="array" ref="L19">_xlfn.LET(_xlpm.a,_xlfn.TEXTJOIN(";",TRUE,IF((L_Map[MÃ BC]=L_FS[[#This Row],[MÃ]]),L_Map[MÃ TM],"")),IF(LEN(_xlpm.a)&gt;1,_xlpm.a,""))</f>
        <v>362_</v>
      </c>
      <c r="M19" s="4" t="str" cm="1">
        <f t="array" ref="M19">_xlfn.TEXTJOIN("; ",TRUE,IF((L_Map[MÃ BC]=L_FS[[#This Row],[MÃ]])*(L_Map[BCR]=0),L_Map[CHỈ TIÊU THUYẾT MINH],""))</f>
        <v>Chi phí thuế TNDN hoãn lại</v>
      </c>
      <c r="N19" s="4"/>
      <c r="O19" s="4"/>
      <c r="P19" s="4"/>
    </row>
    <row r="20" spans="1:16" x14ac:dyDescent="0.4">
      <c r="A20" s="10" t="s">
        <v>20</v>
      </c>
      <c r="B20" s="4"/>
      <c r="C20" s="8" t="s">
        <v>217</v>
      </c>
      <c r="D20" s="8" t="s">
        <v>218</v>
      </c>
      <c r="E20" s="18">
        <v>0</v>
      </c>
      <c r="F20" s="18">
        <v>0</v>
      </c>
      <c r="G20" s="8" t="b">
        <v>0</v>
      </c>
      <c r="H20" s="8" t="s">
        <v>191</v>
      </c>
      <c r="I20" s="8" t="s">
        <v>4</v>
      </c>
      <c r="J20" s="8"/>
      <c r="K20" s="8"/>
      <c r="L20" s="4" t="str" cm="1">
        <f t="array" ref="L20">_xlfn.LET(_xlpm.a,_xlfn.TEXTJOIN(";",TRUE,IF((L_Map[MÃ BC]=L_FS[[#This Row],[MÃ]]),L_Map[MÃ TM],"")),IF(LEN(_xlpm.a)&gt;1,_xlpm.a,""))</f>
        <v/>
      </c>
      <c r="M20" s="4" t="str" cm="1">
        <f t="array" ref="M20">_xlfn.TEXTJOIN("; ",TRUE,IF((L_Map[MÃ BC]=L_FS[[#This Row],[MÃ]])*(L_Map[BCR]=0),L_Map[CHỈ TIÊU THUYẾT MINH],""))</f>
        <v>-</v>
      </c>
      <c r="N20" s="4"/>
      <c r="O20" s="4"/>
      <c r="P20" s="4"/>
    </row>
    <row r="21" spans="1:16" x14ac:dyDescent="0.4">
      <c r="A21" s="7"/>
      <c r="B21" s="4"/>
      <c r="C21" s="8" t="s">
        <v>219</v>
      </c>
      <c r="D21" s="8" t="s">
        <v>220</v>
      </c>
      <c r="E21" s="18">
        <v>1</v>
      </c>
      <c r="F21" s="18">
        <v>0</v>
      </c>
      <c r="G21" s="8" t="b">
        <v>1</v>
      </c>
      <c r="H21" s="8" t="s">
        <v>221</v>
      </c>
      <c r="I21" s="8" t="s">
        <v>192</v>
      </c>
      <c r="J21" s="8"/>
      <c r="K21" s="8"/>
      <c r="L21" s="4" t="str" cm="1">
        <f t="array" ref="L21">_xlfn.LET(_xlpm.a,_xlfn.TEXTJOIN(";",TRUE,IF((L_Map[MÃ BC]=L_FS[[#This Row],[MÃ]]),L_Map[MÃ TM],"")),IF(LEN(_xlpm.a)&gt;1,_xlpm.a,""))</f>
        <v/>
      </c>
      <c r="M21" s="4" t="str" cm="1">
        <f t="array" ref="M21">_xlfn.TEXTJOIN("; ",TRUE,IF((L_Map[MÃ BC]=L_FS[[#This Row],[MÃ]])*(L_Map[BCR]=0),L_Map[CHỈ TIÊU THUYẾT MINH],""))</f>
        <v>-</v>
      </c>
      <c r="N21" s="4"/>
      <c r="O21" s="4"/>
      <c r="P21" s="4"/>
    </row>
    <row r="22" spans="1:16" x14ac:dyDescent="0.4">
      <c r="A22" s="10" t="s">
        <v>21</v>
      </c>
      <c r="B22" s="4"/>
      <c r="C22" s="8" t="s">
        <v>222</v>
      </c>
      <c r="D22" s="8" t="s">
        <v>223</v>
      </c>
      <c r="E22" s="18">
        <v>0</v>
      </c>
      <c r="F22" s="18">
        <v>-1</v>
      </c>
      <c r="G22" s="8" t="b">
        <v>1</v>
      </c>
      <c r="H22" s="8" t="s">
        <v>222</v>
      </c>
      <c r="I22" s="8" t="s">
        <v>224</v>
      </c>
      <c r="J22" s="8"/>
      <c r="K22" s="8"/>
      <c r="L22" s="4" t="str" cm="1">
        <f t="array" ref="L22">_xlfn.LET(_xlpm.a,_xlfn.TEXTJOIN(";",TRUE,IF((L_Map[MÃ BC]=L_FS[[#This Row],[MÃ]]),L_Map[MÃ TM],"")),IF(LEN(_xlpm.a)&gt;1,_xlpm.a,""))</f>
        <v>010_</v>
      </c>
      <c r="M22" s="4" t="str" cm="1">
        <f t="array" ref="M22">_xlfn.TEXTJOIN("; ",TRUE,IF((L_Map[MÃ BC]=L_FS[[#This Row],[MÃ]])*(L_Map[BCR]=0),L_Map[CHỈ TIÊU THUYẾT MINH],""))</f>
        <v>Tiền và tương đương tiền</v>
      </c>
      <c r="N22" s="4"/>
      <c r="O22" s="4"/>
      <c r="P22" s="4"/>
    </row>
    <row r="23" spans="1:16" x14ac:dyDescent="0.4">
      <c r="A23" s="7"/>
      <c r="B23" s="4"/>
      <c r="C23" s="8" t="s">
        <v>225</v>
      </c>
      <c r="D23" s="8" t="s">
        <v>226</v>
      </c>
      <c r="E23" s="18">
        <v>0</v>
      </c>
      <c r="F23" s="18">
        <v>-1</v>
      </c>
      <c r="G23" s="8" t="b">
        <v>1</v>
      </c>
      <c r="H23" s="8" t="s">
        <v>225</v>
      </c>
      <c r="I23" s="8" t="s">
        <v>224</v>
      </c>
      <c r="J23" s="8"/>
      <c r="K23" s="8"/>
      <c r="L23" s="4" t="str" cm="1">
        <f t="array" ref="L23">_xlfn.LET(_xlpm.a,_xlfn.TEXTJOIN(";",TRUE,IF((L_Map[MÃ BC]=L_FS[[#This Row],[MÃ]]),L_Map[MÃ TM],"")),IF(LEN(_xlpm.a)&gt;1,_xlpm.a,""))</f>
        <v>010_</v>
      </c>
      <c r="M23" s="4" t="str" cm="1">
        <f t="array" ref="M23">_xlfn.TEXTJOIN("; ",TRUE,IF((L_Map[MÃ BC]=L_FS[[#This Row],[MÃ]])*(L_Map[BCR]=0),L_Map[CHỈ TIÊU THUYẾT MINH],""))</f>
        <v>Tiền và tương đương tiền</v>
      </c>
      <c r="N23" s="4"/>
      <c r="O23" s="4"/>
      <c r="P23" s="4"/>
    </row>
    <row r="24" spans="1:16" x14ac:dyDescent="0.4">
      <c r="A24" s="10" t="s">
        <v>22</v>
      </c>
      <c r="B24" s="4"/>
      <c r="C24" s="8" t="s">
        <v>227</v>
      </c>
      <c r="D24" s="8" t="s">
        <v>228</v>
      </c>
      <c r="E24" s="18">
        <v>0</v>
      </c>
      <c r="F24" s="18">
        <v>-1</v>
      </c>
      <c r="G24" s="8" t="b">
        <v>1</v>
      </c>
      <c r="H24" s="8" t="s">
        <v>227</v>
      </c>
      <c r="I24" s="8" t="s">
        <v>224</v>
      </c>
      <c r="J24" s="8"/>
      <c r="K24" s="8" t="b">
        <v>1</v>
      </c>
      <c r="L24" s="4" t="str" cm="1">
        <f t="array" ref="L24">_xlfn.LET(_xlpm.a,_xlfn.TEXTJOIN(";",TRUE,IF((L_Map[MÃ BC]=L_FS[[#This Row],[MÃ]]),L_Map[MÃ TM],"")),IF(LEN(_xlpm.a)&gt;1,_xlpm.a,""))</f>
        <v>026_</v>
      </c>
      <c r="M24" s="4" t="str" cm="1">
        <f t="array" ref="M24">_xlfn.TEXTJOIN("; ",TRUE,IF((L_Map[MÃ BC]=L_FS[[#This Row],[MÃ]])*(L_Map[BCR]=0),L_Map[CHỈ TIÊU THUYẾT MINH],""))</f>
        <v>Chứng khoán kinh doanh</v>
      </c>
      <c r="N24" s="4"/>
      <c r="O24" s="4"/>
      <c r="P24" s="4"/>
    </row>
    <row r="25" spans="1:16" x14ac:dyDescent="0.4">
      <c r="A25" s="7"/>
      <c r="B25" s="4"/>
      <c r="C25" s="8" t="s">
        <v>229</v>
      </c>
      <c r="D25" s="8" t="s">
        <v>230</v>
      </c>
      <c r="E25" s="18">
        <v>0</v>
      </c>
      <c r="F25" s="18">
        <v>-1</v>
      </c>
      <c r="G25" s="8" t="b">
        <v>1</v>
      </c>
      <c r="H25" s="8" t="s">
        <v>229</v>
      </c>
      <c r="I25" s="8" t="s">
        <v>224</v>
      </c>
      <c r="J25" s="8"/>
      <c r="K25" s="8" t="b">
        <v>1</v>
      </c>
      <c r="L25" s="4" t="str" cm="1">
        <f t="array" ref="L25">_xlfn.LET(_xlpm.a,_xlfn.TEXTJOIN(";",TRUE,IF((L_Map[MÃ BC]=L_FS[[#This Row],[MÃ]]),L_Map[MÃ TM],"")),IF(LEN(_xlpm.a)&gt;1,_xlpm.a,""))</f>
        <v>027_</v>
      </c>
      <c r="M25" s="4" t="str" cm="1">
        <f t="array" ref="M25">_xlfn.TEXTJOIN("; ",TRUE,IF((L_Map[MÃ BC]=L_FS[[#This Row],[MÃ]])*(L_Map[BCR]=0),L_Map[CHỈ TIÊU THUYẾT MINH],""))</f>
        <v>Dự phòng giảm giá chứng khoán kinh doanh (*)</v>
      </c>
      <c r="N25" s="4"/>
      <c r="O25" s="4"/>
      <c r="P25" s="4"/>
    </row>
    <row r="26" spans="1:16" x14ac:dyDescent="0.4">
      <c r="A26" s="10" t="s">
        <v>23</v>
      </c>
      <c r="B26" s="4"/>
      <c r="C26" s="8" t="s">
        <v>231</v>
      </c>
      <c r="D26" s="8" t="s">
        <v>232</v>
      </c>
      <c r="E26" s="18">
        <v>0</v>
      </c>
      <c r="F26" s="18">
        <v>-1</v>
      </c>
      <c r="G26" s="8" t="b">
        <v>1</v>
      </c>
      <c r="H26" s="8" t="s">
        <v>231</v>
      </c>
      <c r="I26" s="8" t="s">
        <v>224</v>
      </c>
      <c r="J26" s="8" t="b">
        <v>1</v>
      </c>
      <c r="K26" s="8" t="b">
        <v>1</v>
      </c>
      <c r="L26" s="4" t="str" cm="1">
        <f t="array" ref="L26">_xlfn.LET(_xlpm.a,_xlfn.TEXTJOIN(";",TRUE,IF((L_Map[MÃ BC]=L_FS[[#This Row],[MÃ]]),L_Map[MÃ TM],"")),IF(LEN(_xlpm.a)&gt;1,_xlpm.a,""))</f>
        <v>021_</v>
      </c>
      <c r="M26" s="4" t="str" cm="1">
        <f t="array" ref="M26">_xlfn.TEXTJOIN("; ",TRUE,IF((L_Map[MÃ BC]=L_FS[[#This Row],[MÃ]])*(L_Map[BCR]=0),L_Map[CHỈ TIÊU THUYẾT MINH],""))</f>
        <v>Đầu tư nắm giữ đến ngày đáo hạn ngắn hạn</v>
      </c>
      <c r="N26" s="4"/>
      <c r="O26" s="4"/>
      <c r="P26" s="4"/>
    </row>
    <row r="27" spans="1:16" x14ac:dyDescent="0.4">
      <c r="A27" s="7"/>
      <c r="B27" s="4"/>
      <c r="C27" s="8" t="s">
        <v>233</v>
      </c>
      <c r="D27" s="8" t="s">
        <v>234</v>
      </c>
      <c r="E27" s="18">
        <v>0</v>
      </c>
      <c r="F27" s="18">
        <v>-1</v>
      </c>
      <c r="G27" s="8" t="b">
        <v>1</v>
      </c>
      <c r="H27" s="8" t="s">
        <v>233</v>
      </c>
      <c r="I27" s="8" t="s">
        <v>224</v>
      </c>
      <c r="J27" s="8" t="b">
        <v>1</v>
      </c>
      <c r="K27" s="8" t="b">
        <v>1</v>
      </c>
      <c r="L27" s="4" t="str" cm="1">
        <f t="array" ref="L27">_xlfn.LET(_xlpm.a,_xlfn.TEXTJOIN(";",TRUE,IF((L_Map[MÃ BC]=L_FS[[#This Row],[MÃ]]),L_Map[MÃ TM],"")),IF(LEN(_xlpm.a)&gt;1,_xlpm.a,""))</f>
        <v>031_;031x</v>
      </c>
      <c r="M27" s="4" t="str" cm="1">
        <f t="array" ref="M27">_xlfn.TEXTJOIN("; ",TRUE,IF((L_Map[MÃ BC]=L_FS[[#This Row],[MÃ]])*(L_Map[BCR]=0),L_Map[CHỈ TIÊU THUYẾT MINH],""))</f>
        <v>Phải thu của khách hàng ngắn hạn</v>
      </c>
      <c r="N27" s="4"/>
      <c r="O27" s="4"/>
      <c r="P27" s="4"/>
    </row>
    <row r="28" spans="1:16" x14ac:dyDescent="0.4">
      <c r="A28" s="10" t="s">
        <v>24</v>
      </c>
      <c r="B28" s="4"/>
      <c r="C28" s="8" t="s">
        <v>235</v>
      </c>
      <c r="D28" s="8" t="s">
        <v>236</v>
      </c>
      <c r="E28" s="18">
        <v>0</v>
      </c>
      <c r="F28" s="18">
        <v>-1</v>
      </c>
      <c r="G28" s="8" t="b">
        <v>1</v>
      </c>
      <c r="H28" s="8" t="s">
        <v>235</v>
      </c>
      <c r="I28" s="8" t="s">
        <v>224</v>
      </c>
      <c r="J28" s="8" t="b">
        <v>1</v>
      </c>
      <c r="K28" s="8" t="b">
        <v>1</v>
      </c>
      <c r="L28" s="4" t="str" cm="1">
        <f t="array" ref="L28">_xlfn.LET(_xlpm.a,_xlfn.TEXTJOIN(";",TRUE,IF((L_Map[MÃ BC]=L_FS[[#This Row],[MÃ]]),L_Map[MÃ TM],"")),IF(LEN(_xlpm.a)&gt;1,_xlpm.a,""))</f>
        <v>033_;033x</v>
      </c>
      <c r="M28" s="4" t="str" cm="1">
        <f t="array" ref="M28">_xlfn.TEXTJOIN("; ",TRUE,IF((L_Map[MÃ BC]=L_FS[[#This Row],[MÃ]])*(L_Map[BCR]=0),L_Map[CHỈ TIÊU THUYẾT MINH],""))</f>
        <v>Trả trước cho người bán ngắn hạn</v>
      </c>
      <c r="N28" s="4"/>
      <c r="O28" s="4"/>
      <c r="P28" s="4"/>
    </row>
    <row r="29" spans="1:16" x14ac:dyDescent="0.4">
      <c r="A29" s="7"/>
      <c r="B29" s="4"/>
      <c r="C29" s="8" t="s">
        <v>237</v>
      </c>
      <c r="D29" s="8" t="s">
        <v>238</v>
      </c>
      <c r="E29" s="18">
        <v>0</v>
      </c>
      <c r="F29" s="18">
        <v>-1</v>
      </c>
      <c r="G29" s="8" t="b">
        <v>1</v>
      </c>
      <c r="H29" s="8" t="s">
        <v>237</v>
      </c>
      <c r="I29" s="8" t="s">
        <v>224</v>
      </c>
      <c r="J29" s="8" t="b">
        <v>1</v>
      </c>
      <c r="K29" s="8" t="b">
        <v>1</v>
      </c>
      <c r="L29" s="4" t="str" cm="1">
        <f t="array" ref="L29">_xlfn.LET(_xlpm.a,_xlfn.TEXTJOIN(";",TRUE,IF((L_Map[MÃ BC]=L_FS[[#This Row],[MÃ]]),L_Map[MÃ TM],"")),IF(LEN(_xlpm.a)&gt;1,_xlpm.a,""))</f>
        <v>063_</v>
      </c>
      <c r="M29" s="4" t="str" cm="1">
        <f t="array" ref="M29">_xlfn.TEXTJOIN("; ",TRUE,IF((L_Map[MÃ BC]=L_FS[[#This Row],[MÃ]])*(L_Map[BCR]=0),L_Map[CHỈ TIÊU THUYẾT MINH],""))</f>
        <v>Phải thu nội bộ ngắn hạn</v>
      </c>
      <c r="N29" s="4"/>
      <c r="O29" s="4"/>
      <c r="P29" s="4"/>
    </row>
    <row r="30" spans="1:16" x14ac:dyDescent="0.4">
      <c r="A30" s="7"/>
      <c r="B30" s="4"/>
      <c r="C30" s="8" t="s">
        <v>239</v>
      </c>
      <c r="D30" s="8" t="s">
        <v>240</v>
      </c>
      <c r="E30" s="18">
        <v>0</v>
      </c>
      <c r="F30" s="18">
        <v>-1</v>
      </c>
      <c r="G30" s="8" t="b">
        <v>1</v>
      </c>
      <c r="H30" s="8" t="s">
        <v>239</v>
      </c>
      <c r="I30" s="8" t="s">
        <v>224</v>
      </c>
      <c r="J30" s="8" t="b">
        <v>1</v>
      </c>
      <c r="K30" s="8" t="b">
        <v>1</v>
      </c>
      <c r="L30" s="4" t="str" cm="1">
        <f t="array" ref="L30">_xlfn.LET(_xlpm.a,_xlfn.TEXTJOIN(";",TRUE,IF((L_Map[MÃ BC]=L_FS[[#This Row],[MÃ]]),L_Map[MÃ TM],"")),IF(LEN(_xlpm.a)&gt;1,_xlpm.a,""))</f>
        <v>065_</v>
      </c>
      <c r="M30" s="4" t="str" cm="1">
        <f t="array" ref="M30">_xlfn.TEXTJOIN("; ",TRUE,IF((L_Map[MÃ BC]=L_FS[[#This Row],[MÃ]])*(L_Map[BCR]=0),L_Map[CHỈ TIÊU THUYẾT MINH],""))</f>
        <v>Phải thu theo tiến độ kế hoạch HĐXD</v>
      </c>
      <c r="N30" s="4"/>
      <c r="O30" s="4"/>
      <c r="P30" s="4"/>
    </row>
    <row r="31" spans="1:16" x14ac:dyDescent="0.4">
      <c r="A31" s="7"/>
      <c r="B31" s="4"/>
      <c r="C31" s="8" t="s">
        <v>241</v>
      </c>
      <c r="D31" s="8" t="s">
        <v>242</v>
      </c>
      <c r="E31" s="18">
        <v>0</v>
      </c>
      <c r="F31" s="18">
        <v>-1</v>
      </c>
      <c r="G31" s="8" t="b">
        <v>1</v>
      </c>
      <c r="H31" s="8" t="s">
        <v>241</v>
      </c>
      <c r="I31" s="8" t="s">
        <v>224</v>
      </c>
      <c r="J31" s="8" t="b">
        <v>1</v>
      </c>
      <c r="K31" s="8" t="b">
        <v>1</v>
      </c>
      <c r="L31" s="4" t="str" cm="1">
        <f t="array" ref="L31">_xlfn.LET(_xlpm.a,_xlfn.TEXTJOIN(";",TRUE,IF((L_Map[MÃ BC]=L_FS[[#This Row],[MÃ]]),L_Map[MÃ TM],"")),IF(LEN(_xlpm.a)&gt;1,_xlpm.a,""))</f>
        <v>043_</v>
      </c>
      <c r="M31" s="4" t="str" cm="1">
        <f t="array" ref="M31">_xlfn.TEXTJOIN("; ",TRUE,IF((L_Map[MÃ BC]=L_FS[[#This Row],[MÃ]])*(L_Map[BCR]=0),L_Map[CHỈ TIÊU THUYẾT MINH],""))</f>
        <v>Phải thu về cho vay ngắn hạn</v>
      </c>
      <c r="N31" s="4"/>
      <c r="O31" s="4"/>
      <c r="P31" s="4"/>
    </row>
    <row r="32" spans="1:16" x14ac:dyDescent="0.4">
      <c r="A32" s="7"/>
      <c r="B32" s="4"/>
      <c r="C32" s="8" t="s">
        <v>243</v>
      </c>
      <c r="D32" s="8" t="s">
        <v>244</v>
      </c>
      <c r="E32" s="18">
        <v>0</v>
      </c>
      <c r="F32" s="18">
        <v>-1</v>
      </c>
      <c r="G32" s="8" t="b">
        <v>1</v>
      </c>
      <c r="H32" s="8" t="s">
        <v>243</v>
      </c>
      <c r="I32" s="8" t="s">
        <v>224</v>
      </c>
      <c r="J32" s="8" t="b">
        <v>1</v>
      </c>
      <c r="K32" s="8" t="b">
        <v>1</v>
      </c>
      <c r="L32" s="4" t="str" cm="1">
        <f t="array" ref="L32">_xlfn.LET(_xlpm.a,_xlfn.TEXTJOIN(";",TRUE,IF((L_Map[MÃ BC]=L_FS[[#This Row],[MÃ]]),L_Map[MÃ TM],"")),IF(LEN(_xlpm.a)&gt;1,_xlpm.a,""))</f>
        <v>041_;041x</v>
      </c>
      <c r="M32" s="4" t="str" cm="1">
        <f t="array" ref="M32">_xlfn.TEXTJOIN("; ",TRUE,IF((L_Map[MÃ BC]=L_FS[[#This Row],[MÃ]])*(L_Map[BCR]=0),L_Map[CHỈ TIÊU THUYẾT MINH],""))</f>
        <v>Phải thu khác ngắn hạn</v>
      </c>
      <c r="N32" s="4"/>
      <c r="O32" s="4"/>
      <c r="P32" s="4"/>
    </row>
    <row r="33" spans="1:16" x14ac:dyDescent="0.4">
      <c r="A33" s="7"/>
      <c r="B33" s="4"/>
      <c r="C33" s="8" t="s">
        <v>245</v>
      </c>
      <c r="D33" s="8" t="s">
        <v>246</v>
      </c>
      <c r="E33" s="18">
        <v>0</v>
      </c>
      <c r="F33" s="18">
        <v>-1</v>
      </c>
      <c r="G33" s="8" t="b">
        <v>1</v>
      </c>
      <c r="H33" s="8" t="s">
        <v>245</v>
      </c>
      <c r="I33" s="8" t="s">
        <v>224</v>
      </c>
      <c r="J33" s="8"/>
      <c r="K33" s="8" t="b">
        <v>1</v>
      </c>
      <c r="L33" s="4" t="str" cm="1">
        <f t="array" ref="L33">_xlfn.LET(_xlpm.a,_xlfn.TEXTJOIN(";",TRUE,IF((L_Map[MÃ BC]=L_FS[[#This Row],[MÃ]]),L_Map[MÃ TM],"")),IF(LEN(_xlpm.a)&gt;1,_xlpm.a,""))</f>
        <v>045_</v>
      </c>
      <c r="M33" s="4" t="str" cm="1">
        <f t="array" ref="M33">_xlfn.TEXTJOIN("; ",TRUE,IF((L_Map[MÃ BC]=L_FS[[#This Row],[MÃ]])*(L_Map[BCR]=0),L_Map[CHỈ TIÊU THUYẾT MINH],""))</f>
        <v>Dự phòng phải thu khó đòi ngắn hạn (*)</v>
      </c>
      <c r="N33" s="4"/>
      <c r="O33" s="4"/>
      <c r="P33" s="4"/>
    </row>
    <row r="34" spans="1:16" x14ac:dyDescent="0.4">
      <c r="A34" s="7"/>
      <c r="B34" s="4"/>
      <c r="C34" s="8" t="s">
        <v>247</v>
      </c>
      <c r="D34" s="8" t="s">
        <v>248</v>
      </c>
      <c r="E34" s="18">
        <v>0</v>
      </c>
      <c r="F34" s="18">
        <v>-1</v>
      </c>
      <c r="G34" s="8" t="b">
        <v>1</v>
      </c>
      <c r="H34" s="8" t="s">
        <v>247</v>
      </c>
      <c r="I34" s="8" t="s">
        <v>224</v>
      </c>
      <c r="J34" s="8"/>
      <c r="K34" s="8" t="b">
        <v>1</v>
      </c>
      <c r="L34" s="4" t="str" cm="1">
        <f t="array" ref="L34">_xlfn.LET(_xlpm.a,_xlfn.TEXTJOIN(";",TRUE,IF((L_Map[MÃ BC]=L_FS[[#This Row],[MÃ]]),L_Map[MÃ TM],"")),IF(LEN(_xlpm.a)&gt;1,_xlpm.a,""))</f>
        <v>050_</v>
      </c>
      <c r="M34" s="4" t="str" cm="1">
        <f t="array" ref="M34">_xlfn.TEXTJOIN("; ",TRUE,IF((L_Map[MÃ BC]=L_FS[[#This Row],[MÃ]])*(L_Map[BCR]=0),L_Map[CHỈ TIÊU THUYẾT MINH],""))</f>
        <v>Tài sản thiếu chờ xử lý</v>
      </c>
      <c r="N34" s="4"/>
      <c r="O34" s="4"/>
      <c r="P34" s="4"/>
    </row>
    <row r="35" spans="1:16" x14ac:dyDescent="0.4">
      <c r="A35" s="7"/>
      <c r="B35" s="4"/>
      <c r="C35" s="8" t="s">
        <v>249</v>
      </c>
      <c r="D35" s="8" t="s">
        <v>250</v>
      </c>
      <c r="E35" s="18">
        <v>0</v>
      </c>
      <c r="F35" s="18">
        <v>-1</v>
      </c>
      <c r="G35" s="8" t="b">
        <v>1</v>
      </c>
      <c r="H35" s="8" t="s">
        <v>249</v>
      </c>
      <c r="I35" s="8" t="s">
        <v>224</v>
      </c>
      <c r="J35" s="8"/>
      <c r="K35" s="8" t="b">
        <v>1</v>
      </c>
      <c r="L35" s="4" t="str" cm="1">
        <f t="array" ref="L35">_xlfn.LET(_xlpm.a,_xlfn.TEXTJOIN(";",TRUE,IF((L_Map[MÃ BC]=L_FS[[#This Row],[MÃ]]),L_Map[MÃ TM],"")),IF(LEN(_xlpm.a)&gt;1,_xlpm.a,""))</f>
        <v>071_</v>
      </c>
      <c r="M35" s="4" t="str" cm="1">
        <f t="array" ref="M35">_xlfn.TEXTJOIN("; ",TRUE,IF((L_Map[MÃ BC]=L_FS[[#This Row],[MÃ]])*(L_Map[BCR]=0),L_Map[CHỈ TIÊU THUYẾT MINH],""))</f>
        <v>Hàng tồn kho</v>
      </c>
      <c r="N35" s="4"/>
      <c r="O35" s="4"/>
      <c r="P35" s="4"/>
    </row>
    <row r="36" spans="1:16" x14ac:dyDescent="0.4">
      <c r="A36" s="7"/>
      <c r="B36" s="4"/>
      <c r="C36" s="8" t="s">
        <v>251</v>
      </c>
      <c r="D36" s="8" t="s">
        <v>252</v>
      </c>
      <c r="E36" s="18">
        <v>0</v>
      </c>
      <c r="F36" s="18">
        <v>-1</v>
      </c>
      <c r="G36" s="8" t="b">
        <v>1</v>
      </c>
      <c r="H36" s="8" t="s">
        <v>251</v>
      </c>
      <c r="I36" s="8" t="s">
        <v>224</v>
      </c>
      <c r="J36" s="8"/>
      <c r="K36" s="8" t="b">
        <v>1</v>
      </c>
      <c r="L36" s="4" t="str" cm="1">
        <f t="array" ref="L36">_xlfn.LET(_xlpm.a,_xlfn.TEXTJOIN(";",TRUE,IF((L_Map[MÃ BC]=L_FS[[#This Row],[MÃ]]),L_Map[MÃ TM],"")),IF(LEN(_xlpm.a)&gt;1,_xlpm.a,""))</f>
        <v>072_</v>
      </c>
      <c r="M36" s="4" t="str" cm="1">
        <f t="array" ref="M36">_xlfn.TEXTJOIN("; ",TRUE,IF((L_Map[MÃ BC]=L_FS[[#This Row],[MÃ]])*(L_Map[BCR]=0),L_Map[CHỈ TIÊU THUYẾT MINH],""))</f>
        <v>Dự phòng giảm giá hàng tồn kho (*)</v>
      </c>
      <c r="N36" s="4"/>
      <c r="O36" s="4"/>
      <c r="P36" s="4"/>
    </row>
    <row r="37" spans="1:16" x14ac:dyDescent="0.4">
      <c r="A37" s="7"/>
      <c r="B37" s="4"/>
      <c r="C37" s="8" t="s">
        <v>253</v>
      </c>
      <c r="D37" s="8" t="s">
        <v>254</v>
      </c>
      <c r="E37" s="18">
        <v>0</v>
      </c>
      <c r="F37" s="18">
        <v>-1</v>
      </c>
      <c r="G37" s="8" t="b">
        <v>1</v>
      </c>
      <c r="H37" s="8" t="s">
        <v>253</v>
      </c>
      <c r="I37" s="8" t="s">
        <v>224</v>
      </c>
      <c r="J37" s="8" t="b">
        <v>1</v>
      </c>
      <c r="K37" s="8" t="b">
        <v>1</v>
      </c>
      <c r="L37" s="4" t="str" cm="1">
        <f t="array" ref="L37">_xlfn.LET(_xlpm.a,_xlfn.TEXTJOIN(";",TRUE,IF((L_Map[MÃ BC]=L_FS[[#This Row],[MÃ]]),L_Map[MÃ TM],"")),IF(LEN(_xlpm.a)&gt;1,_xlpm.a,""))</f>
        <v>131_</v>
      </c>
      <c r="M37" s="4" t="str" cm="1">
        <f t="array" ref="M37">_xlfn.TEXTJOIN("; ",TRUE,IF((L_Map[MÃ BC]=L_FS[[#This Row],[MÃ]])*(L_Map[BCR]=0),L_Map[CHỈ TIÊU THUYẾT MINH],""))</f>
        <v>Chi phí trả trước ngắn hạn</v>
      </c>
      <c r="N37" s="4"/>
      <c r="O37" s="4"/>
      <c r="P37" s="4"/>
    </row>
    <row r="38" spans="1:16" x14ac:dyDescent="0.4">
      <c r="A38" s="7"/>
      <c r="B38" s="4"/>
      <c r="C38" s="8" t="s">
        <v>255</v>
      </c>
      <c r="D38" s="8" t="s">
        <v>256</v>
      </c>
      <c r="E38" s="18">
        <v>0</v>
      </c>
      <c r="F38" s="18">
        <v>-1</v>
      </c>
      <c r="G38" s="8" t="b">
        <v>1</v>
      </c>
      <c r="H38" s="8" t="s">
        <v>255</v>
      </c>
      <c r="I38" s="8" t="s">
        <v>224</v>
      </c>
      <c r="J38" s="8"/>
      <c r="K38" s="8" t="b">
        <v>1</v>
      </c>
      <c r="L38" s="4" t="str" cm="1">
        <f t="array" ref="L38">_xlfn.LET(_xlpm.a,_xlfn.TEXTJOIN(";",TRUE,IF((L_Map[MÃ BC]=L_FS[[#This Row],[MÃ]]),L_Map[MÃ TM],"")),IF(LEN(_xlpm.a)&gt;1,_xlpm.a,""))</f>
        <v/>
      </c>
      <c r="M38" s="4" t="str" cm="1">
        <f t="array" ref="M38">_xlfn.TEXTJOIN("; ",TRUE,IF((L_Map[MÃ BC]=L_FS[[#This Row],[MÃ]])*(L_Map[BCR]=0),L_Map[CHỈ TIÊU THUYẾT MINH],""))</f>
        <v/>
      </c>
      <c r="N38" s="4"/>
      <c r="O38" s="4"/>
      <c r="P38" s="4"/>
    </row>
    <row r="39" spans="1:16" x14ac:dyDescent="0.4">
      <c r="A39" s="7"/>
      <c r="B39" s="4"/>
      <c r="C39" s="8" t="s">
        <v>257</v>
      </c>
      <c r="D39" s="8" t="s">
        <v>258</v>
      </c>
      <c r="E39" s="18">
        <v>0</v>
      </c>
      <c r="F39" s="18">
        <v>-1</v>
      </c>
      <c r="G39" s="8" t="b">
        <v>1</v>
      </c>
      <c r="H39" s="8" t="s">
        <v>257</v>
      </c>
      <c r="I39" s="8" t="s">
        <v>224</v>
      </c>
      <c r="J39" s="8"/>
      <c r="K39" s="8" t="b">
        <v>1</v>
      </c>
      <c r="L39" s="4" t="str" cm="1">
        <f t="array" ref="L39">_xlfn.LET(_xlpm.a,_xlfn.TEXTJOIN(";",TRUE,IF((L_Map[MÃ BC]=L_FS[[#This Row],[MÃ]]),L_Map[MÃ TM],"")),IF(LEN(_xlpm.a)&gt;1,_xlpm.a,""))</f>
        <v>170_</v>
      </c>
      <c r="M39" s="4" t="str" cm="1">
        <f t="array" ref="M39">_xlfn.TEXTJOIN("; ",TRUE,IF((L_Map[MÃ BC]=L_FS[[#This Row],[MÃ]])*(L_Map[BCR]=0),L_Map[CHỈ TIÊU THUYẾT MINH],""))</f>
        <v>Thuế và các khoản phải nộp Nhà nước</v>
      </c>
      <c r="N39" s="4"/>
      <c r="O39" s="4"/>
      <c r="P39" s="4"/>
    </row>
    <row r="40" spans="1:16" x14ac:dyDescent="0.4">
      <c r="A40" s="7"/>
      <c r="B40" s="4"/>
      <c r="C40" s="8" t="s">
        <v>259</v>
      </c>
      <c r="D40" s="8" t="s">
        <v>260</v>
      </c>
      <c r="E40" s="18">
        <v>0</v>
      </c>
      <c r="F40" s="18">
        <v>-1</v>
      </c>
      <c r="G40" s="8" t="b">
        <v>1</v>
      </c>
      <c r="H40" s="8" t="s">
        <v>259</v>
      </c>
      <c r="I40" s="8" t="s">
        <v>224</v>
      </c>
      <c r="J40" s="8"/>
      <c r="K40" s="8" t="b">
        <v>1</v>
      </c>
      <c r="L40" s="4" t="str" cm="1">
        <f t="array" ref="L40">_xlfn.LET(_xlpm.a,_xlfn.TEXTJOIN(";",TRUE,IF((L_Map[MÃ BC]=L_FS[[#This Row],[MÃ]]),L_Map[MÃ TM],"")),IF(LEN(_xlpm.a)&gt;1,_xlpm.a,""))</f>
        <v/>
      </c>
      <c r="M40" s="4" t="str" cm="1">
        <f t="array" ref="M40">_xlfn.TEXTJOIN("; ",TRUE,IF((L_Map[MÃ BC]=L_FS[[#This Row],[MÃ]])*(L_Map[BCR]=0),L_Map[CHỈ TIÊU THUYẾT MINH],""))</f>
        <v>-</v>
      </c>
      <c r="N40" s="4"/>
      <c r="O40" s="4"/>
      <c r="P40" s="4"/>
    </row>
    <row r="41" spans="1:16" x14ac:dyDescent="0.4">
      <c r="A41" s="7"/>
      <c r="B41" s="4"/>
      <c r="C41" s="8" t="s">
        <v>261</v>
      </c>
      <c r="D41" s="8" t="s">
        <v>262</v>
      </c>
      <c r="E41" s="18">
        <v>0</v>
      </c>
      <c r="F41" s="18">
        <v>-1</v>
      </c>
      <c r="G41" s="8" t="b">
        <v>1</v>
      </c>
      <c r="H41" s="8" t="s">
        <v>261</v>
      </c>
      <c r="I41" s="8" t="s">
        <v>224</v>
      </c>
      <c r="J41" s="8"/>
      <c r="K41" s="8" t="b">
        <v>1</v>
      </c>
      <c r="L41" s="4" t="str" cm="1">
        <f t="array" ref="L41">_xlfn.LET(_xlpm.a,_xlfn.TEXTJOIN(";",TRUE,IF((L_Map[MÃ BC]=L_FS[[#This Row],[MÃ]]),L_Map[MÃ TM],"")),IF(LEN(_xlpm.a)&gt;1,_xlpm.a,""))</f>
        <v>061_</v>
      </c>
      <c r="M41" s="4" t="str" cm="1">
        <f t="array" ref="M41">_xlfn.TEXTJOIN("; ",TRUE,IF((L_Map[MÃ BC]=L_FS[[#This Row],[MÃ]])*(L_Map[BCR]=0),L_Map[CHỈ TIÊU THUYẾT MINH],""))</f>
        <v>Tài sản khác ngắn hạn</v>
      </c>
      <c r="N41" s="4"/>
      <c r="O41" s="4"/>
      <c r="P41" s="4"/>
    </row>
    <row r="42" spans="1:16" x14ac:dyDescent="0.4">
      <c r="A42" s="7"/>
      <c r="B42" s="4"/>
      <c r="C42" s="8" t="s">
        <v>263</v>
      </c>
      <c r="D42" s="8" t="s">
        <v>264</v>
      </c>
      <c r="E42" s="18">
        <v>0</v>
      </c>
      <c r="F42" s="18">
        <v>-1</v>
      </c>
      <c r="G42" s="8" t="b">
        <v>1</v>
      </c>
      <c r="H42" s="8" t="s">
        <v>263</v>
      </c>
      <c r="I42" s="8" t="s">
        <v>265</v>
      </c>
      <c r="J42" s="8" t="b">
        <v>1</v>
      </c>
      <c r="K42" s="8" t="b">
        <v>1</v>
      </c>
      <c r="L42" s="4" t="str" cm="1">
        <f t="array" ref="L42">_xlfn.LET(_xlpm.a,_xlfn.TEXTJOIN(";",TRUE,IF((L_Map[MÃ BC]=L_FS[[#This Row],[MÃ]]),L_Map[MÃ TM],"")),IF(LEN(_xlpm.a)&gt;1,_xlpm.a,""))</f>
        <v>032_;032x</v>
      </c>
      <c r="M42" s="4" t="str" cm="1">
        <f t="array" ref="M42">_xlfn.TEXTJOIN("; ",TRUE,IF((L_Map[MÃ BC]=L_FS[[#This Row],[MÃ]])*(L_Map[BCR]=0),L_Map[CHỈ TIÊU THUYẾT MINH],""))</f>
        <v>Phải thu của khách hàng dài hạn</v>
      </c>
      <c r="N42" s="4"/>
      <c r="O42" s="4"/>
      <c r="P42" s="4"/>
    </row>
    <row r="43" spans="1:16" x14ac:dyDescent="0.4">
      <c r="A43" s="7"/>
      <c r="B43" s="4"/>
      <c r="C43" s="8" t="s">
        <v>266</v>
      </c>
      <c r="D43" s="8" t="s">
        <v>267</v>
      </c>
      <c r="E43" s="18">
        <v>0</v>
      </c>
      <c r="F43" s="18">
        <v>-1</v>
      </c>
      <c r="G43" s="8" t="b">
        <v>1</v>
      </c>
      <c r="H43" s="8" t="s">
        <v>266</v>
      </c>
      <c r="I43" s="8" t="s">
        <v>265</v>
      </c>
      <c r="J43" s="8" t="b">
        <v>1</v>
      </c>
      <c r="K43" s="8" t="b">
        <v>1</v>
      </c>
      <c r="L43" s="4" t="str" cm="1">
        <f t="array" ref="L43">_xlfn.LET(_xlpm.a,_xlfn.TEXTJOIN(";",TRUE,IF((L_Map[MÃ BC]=L_FS[[#This Row],[MÃ]]),L_Map[MÃ TM],"")),IF(LEN(_xlpm.a)&gt;1,_xlpm.a,""))</f>
        <v>034_;034x</v>
      </c>
      <c r="M43" s="4" t="str" cm="1">
        <f t="array" ref="M43">_xlfn.TEXTJOIN("; ",TRUE,IF((L_Map[MÃ BC]=L_FS[[#This Row],[MÃ]])*(L_Map[BCR]=0),L_Map[CHỈ TIÊU THUYẾT MINH],""))</f>
        <v>Trả trước cho người bán dài hạn</v>
      </c>
      <c r="N43" s="4"/>
      <c r="O43" s="4"/>
      <c r="P43" s="4"/>
    </row>
    <row r="44" spans="1:16" x14ac:dyDescent="0.4">
      <c r="A44" s="7"/>
      <c r="B44" s="4"/>
      <c r="C44" s="8" t="s">
        <v>268</v>
      </c>
      <c r="D44" s="8" t="s">
        <v>269</v>
      </c>
      <c r="E44" s="18">
        <v>0</v>
      </c>
      <c r="F44" s="18">
        <v>-1</v>
      </c>
      <c r="G44" s="8" t="b">
        <v>1</v>
      </c>
      <c r="H44" s="8" t="s">
        <v>268</v>
      </c>
      <c r="I44" s="8" t="s">
        <v>265</v>
      </c>
      <c r="J44" s="8"/>
      <c r="K44" s="8" t="b">
        <v>1</v>
      </c>
      <c r="L44" s="4" t="str" cm="1">
        <f t="array" ref="L44">_xlfn.LET(_xlpm.a,_xlfn.TEXTJOIN(";",TRUE,IF((L_Map[MÃ BC]=L_FS[[#This Row],[MÃ]]),L_Map[MÃ TM],"")),IF(LEN(_xlpm.a)&gt;1,_xlpm.a,""))</f>
        <v>064_</v>
      </c>
      <c r="M44" s="4" t="str" cm="1">
        <f t="array" ref="M44">_xlfn.TEXTJOIN("; ",TRUE,IF((L_Map[MÃ BC]=L_FS[[#This Row],[MÃ]])*(L_Map[BCR]=0),L_Map[CHỈ TIÊU THUYẾT MINH],""))</f>
        <v>Phải thu nội bộ dài hạn</v>
      </c>
      <c r="N44" s="4"/>
      <c r="O44" s="4"/>
      <c r="P44" s="4"/>
    </row>
    <row r="45" spans="1:16" x14ac:dyDescent="0.4">
      <c r="A45" s="7"/>
      <c r="B45" s="4"/>
      <c r="C45" s="8" t="s">
        <v>270</v>
      </c>
      <c r="D45" s="8" t="s">
        <v>271</v>
      </c>
      <c r="E45" s="18">
        <v>0</v>
      </c>
      <c r="F45" s="18">
        <v>-1</v>
      </c>
      <c r="G45" s="8" t="b">
        <v>1</v>
      </c>
      <c r="H45" s="8" t="s">
        <v>270</v>
      </c>
      <c r="I45" s="8" t="s">
        <v>265</v>
      </c>
      <c r="J45" s="8" t="b">
        <v>1</v>
      </c>
      <c r="K45" s="8" t="b">
        <v>1</v>
      </c>
      <c r="L45" s="4" t="str" cm="1">
        <f t="array" ref="L45">_xlfn.LET(_xlpm.a,_xlfn.TEXTJOIN(";",TRUE,IF((L_Map[MÃ BC]=L_FS[[#This Row],[MÃ]]),L_Map[MÃ TM],"")),IF(LEN(_xlpm.a)&gt;1,_xlpm.a,""))</f>
        <v>064_</v>
      </c>
      <c r="M45" s="4" t="str" cm="1">
        <f t="array" ref="M45">_xlfn.TEXTJOIN("; ",TRUE,IF((L_Map[MÃ BC]=L_FS[[#This Row],[MÃ]])*(L_Map[BCR]=0),L_Map[CHỈ TIÊU THUYẾT MINH],""))</f>
        <v>Phải thu nội bộ dài hạn</v>
      </c>
      <c r="N45" s="4"/>
      <c r="O45" s="4"/>
      <c r="P45" s="4"/>
    </row>
    <row r="46" spans="1:16" x14ac:dyDescent="0.4">
      <c r="A46" s="7"/>
      <c r="B46" s="4"/>
      <c r="C46" s="8" t="s">
        <v>272</v>
      </c>
      <c r="D46" s="8" t="s">
        <v>273</v>
      </c>
      <c r="E46" s="18">
        <v>0</v>
      </c>
      <c r="F46" s="18">
        <v>-1</v>
      </c>
      <c r="G46" s="8" t="b">
        <v>1</v>
      </c>
      <c r="H46" s="8" t="s">
        <v>272</v>
      </c>
      <c r="I46" s="8" t="s">
        <v>265</v>
      </c>
      <c r="J46" s="8" t="b">
        <v>1</v>
      </c>
      <c r="K46" s="8" t="b">
        <v>1</v>
      </c>
      <c r="L46" s="4" t="str" cm="1">
        <f t="array" ref="L46">_xlfn.LET(_xlpm.a,_xlfn.TEXTJOIN(";",TRUE,IF((L_Map[MÃ BC]=L_FS[[#This Row],[MÃ]]),L_Map[MÃ TM],"")),IF(LEN(_xlpm.a)&gt;1,_xlpm.a,""))</f>
        <v>044_</v>
      </c>
      <c r="M46" s="4" t="str" cm="1">
        <f t="array" ref="M46">_xlfn.TEXTJOIN("; ",TRUE,IF((L_Map[MÃ BC]=L_FS[[#This Row],[MÃ]])*(L_Map[BCR]=0),L_Map[CHỈ TIÊU THUYẾT MINH],""))</f>
        <v>Phải thu về cho vay dài hạn</v>
      </c>
      <c r="N46" s="4"/>
      <c r="O46" s="4"/>
      <c r="P46" s="4"/>
    </row>
    <row r="47" spans="1:16" x14ac:dyDescent="0.4">
      <c r="A47" s="7"/>
      <c r="B47" s="4"/>
      <c r="C47" s="8" t="s">
        <v>274</v>
      </c>
      <c r="D47" s="8" t="s">
        <v>275</v>
      </c>
      <c r="E47" s="18">
        <v>0</v>
      </c>
      <c r="F47" s="18">
        <v>-1</v>
      </c>
      <c r="G47" s="8" t="b">
        <v>1</v>
      </c>
      <c r="H47" s="8" t="s">
        <v>274</v>
      </c>
      <c r="I47" s="8" t="s">
        <v>265</v>
      </c>
      <c r="J47" s="8" t="b">
        <v>1</v>
      </c>
      <c r="K47" s="8" t="b">
        <v>1</v>
      </c>
      <c r="L47" s="4" t="str" cm="1">
        <f t="array" ref="L47">_xlfn.LET(_xlpm.a,_xlfn.TEXTJOIN(";",TRUE,IF((L_Map[MÃ BC]=L_FS[[#This Row],[MÃ]]),L_Map[MÃ TM],"")),IF(LEN(_xlpm.a)&gt;1,_xlpm.a,""))</f>
        <v>042_;042x</v>
      </c>
      <c r="M47" s="4" t="str" cm="1">
        <f t="array" ref="M47">_xlfn.TEXTJOIN("; ",TRUE,IF((L_Map[MÃ BC]=L_FS[[#This Row],[MÃ]])*(L_Map[BCR]=0),L_Map[CHỈ TIÊU THUYẾT MINH],""))</f>
        <v>Phải thu khác dài hạn</v>
      </c>
      <c r="N47" s="4"/>
      <c r="O47" s="4"/>
      <c r="P47" s="4"/>
    </row>
    <row r="48" spans="1:16" x14ac:dyDescent="0.4">
      <c r="A48" s="7"/>
      <c r="B48" s="4"/>
      <c r="C48" s="8" t="s">
        <v>276</v>
      </c>
      <c r="D48" s="8" t="s">
        <v>277</v>
      </c>
      <c r="E48" s="18">
        <v>0</v>
      </c>
      <c r="F48" s="18">
        <v>-1</v>
      </c>
      <c r="G48" s="8" t="b">
        <v>1</v>
      </c>
      <c r="H48" s="8" t="s">
        <v>276</v>
      </c>
      <c r="I48" s="8" t="s">
        <v>265</v>
      </c>
      <c r="J48" s="8"/>
      <c r="K48" s="8" t="b">
        <v>1</v>
      </c>
      <c r="L48" s="4" t="str" cm="1">
        <f t="array" ref="L48">_xlfn.LET(_xlpm.a,_xlfn.TEXTJOIN(";",TRUE,IF((L_Map[MÃ BC]=L_FS[[#This Row],[MÃ]]),L_Map[MÃ TM],"")),IF(LEN(_xlpm.a)&gt;1,_xlpm.a,""))</f>
        <v>046_</v>
      </c>
      <c r="M48" s="4" t="str" cm="1">
        <f t="array" ref="M48">_xlfn.TEXTJOIN("; ",TRUE,IF((L_Map[MÃ BC]=L_FS[[#This Row],[MÃ]])*(L_Map[BCR]=0),L_Map[CHỈ TIÊU THUYẾT MINH],""))</f>
        <v>Dự phòng phải thu khó đòi dài hạn (*)</v>
      </c>
      <c r="N48" s="4"/>
      <c r="O48" s="4"/>
      <c r="P48" s="4"/>
    </row>
    <row r="49" spans="1:16" x14ac:dyDescent="0.4">
      <c r="A49" s="7"/>
      <c r="B49" s="4"/>
      <c r="C49" s="8" t="s">
        <v>278</v>
      </c>
      <c r="D49" s="8" t="s">
        <v>279</v>
      </c>
      <c r="E49" s="18">
        <v>0</v>
      </c>
      <c r="F49" s="18">
        <v>-1</v>
      </c>
      <c r="G49" s="8" t="b">
        <v>1</v>
      </c>
      <c r="H49" s="8" t="s">
        <v>278</v>
      </c>
      <c r="I49" s="8" t="s">
        <v>265</v>
      </c>
      <c r="J49" s="8"/>
      <c r="K49" s="8" t="b">
        <v>1</v>
      </c>
      <c r="L49" s="4" t="str" cm="1">
        <f t="array" ref="L49">_xlfn.LET(_xlpm.a,_xlfn.TEXTJOIN(";",TRUE,IF((L_Map[MÃ BC]=L_FS[[#This Row],[MÃ]]),L_Map[MÃ TM],"")),IF(LEN(_xlpm.a)&gt;1,_xlpm.a,""))</f>
        <v>091_;091x</v>
      </c>
      <c r="M49" s="4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  <c r="N49" s="4"/>
      <c r="O49" s="4"/>
      <c r="P49" s="4"/>
    </row>
    <row r="50" spans="1:16" x14ac:dyDescent="0.4">
      <c r="A50" s="7"/>
      <c r="B50" s="4"/>
      <c r="C50" s="8" t="s">
        <v>280</v>
      </c>
      <c r="D50" s="8" t="s">
        <v>281</v>
      </c>
      <c r="E50" s="18">
        <v>0</v>
      </c>
      <c r="F50" s="18">
        <v>-1</v>
      </c>
      <c r="G50" s="8" t="b">
        <v>1</v>
      </c>
      <c r="H50" s="8" t="s">
        <v>280</v>
      </c>
      <c r="I50" s="8" t="s">
        <v>265</v>
      </c>
      <c r="J50" s="8"/>
      <c r="K50" s="8" t="b">
        <v>1</v>
      </c>
      <c r="L50" s="4" t="str" cm="1">
        <f t="array" ref="L50">_xlfn.LET(_xlpm.a,_xlfn.TEXTJOIN(";",TRUE,IF((L_Map[MÃ BC]=L_FS[[#This Row],[MÃ]]),L_Map[MÃ TM],"")),IF(LEN(_xlpm.a)&gt;1,_xlpm.a,""))</f>
        <v>092_</v>
      </c>
      <c r="M50" s="4" t="str" cm="1">
        <f t="array" ref="M50">_xlfn.TEXTJOIN("; ",TRUE,IF((L_Map[MÃ BC]=L_FS[[#This Row],[MÃ]])*(L_Map[BCR]=0),L_Map[CHỈ TIÊU THUYẾT MINH],""))</f>
        <v>TSCĐ hữu hình - Hao mòn lũy kế (*)</v>
      </c>
      <c r="N50" s="4"/>
      <c r="O50" s="4"/>
      <c r="P50" s="4"/>
    </row>
    <row r="51" spans="1:16" x14ac:dyDescent="0.4">
      <c r="A51" s="7"/>
      <c r="B51" s="4"/>
      <c r="C51" s="8" t="s">
        <v>282</v>
      </c>
      <c r="D51" s="8" t="s">
        <v>283</v>
      </c>
      <c r="E51" s="18">
        <v>0</v>
      </c>
      <c r="F51" s="18">
        <v>-1</v>
      </c>
      <c r="G51" s="8" t="b">
        <v>1</v>
      </c>
      <c r="H51" s="8" t="s">
        <v>282</v>
      </c>
      <c r="I51" s="8" t="s">
        <v>265</v>
      </c>
      <c r="J51" s="8"/>
      <c r="K51" s="8" t="b">
        <v>1</v>
      </c>
      <c r="L51" s="4" t="str" cm="1">
        <f t="array" ref="L51">_xlfn.LET(_xlpm.a,_xlfn.TEXTJOIN(";",TRUE,IF((L_Map[MÃ BC]=L_FS[[#This Row],[MÃ]]),L_Map[MÃ TM],"")),IF(LEN(_xlpm.a)&gt;1,_xlpm.a,""))</f>
        <v>111_</v>
      </c>
      <c r="M51" s="4" t="str" cm="1">
        <f t="array" ref="M51">_xlfn.TEXTJOIN("; ",TRUE,IF((L_Map[MÃ BC]=L_FS[[#This Row],[MÃ]])*(L_Map[BCR]=0),L_Map[CHỈ TIÊU THUYẾT MINH],""))</f>
        <v>TSCĐ thuê tài chính - Nguyên giá</v>
      </c>
      <c r="N51" s="4"/>
      <c r="O51" s="4"/>
      <c r="P51" s="4"/>
    </row>
    <row r="52" spans="1:16" x14ac:dyDescent="0.4">
      <c r="A52" s="7"/>
      <c r="B52" s="4"/>
      <c r="C52" s="8" t="s">
        <v>284</v>
      </c>
      <c r="D52" s="8" t="s">
        <v>285</v>
      </c>
      <c r="E52" s="18">
        <v>0</v>
      </c>
      <c r="F52" s="18">
        <v>-1</v>
      </c>
      <c r="G52" s="8" t="b">
        <v>1</v>
      </c>
      <c r="H52" s="8" t="s">
        <v>284</v>
      </c>
      <c r="I52" s="8" t="s">
        <v>265</v>
      </c>
      <c r="J52" s="8"/>
      <c r="K52" s="8" t="b">
        <v>1</v>
      </c>
      <c r="L52" s="4" t="str" cm="1">
        <f t="array" ref="L52">_xlfn.LET(_xlpm.a,_xlfn.TEXTJOIN(";",TRUE,IF((L_Map[MÃ BC]=L_FS[[#This Row],[MÃ]]),L_Map[MÃ TM],"")),IF(LEN(_xlpm.a)&gt;1,_xlpm.a,""))</f>
        <v>112_</v>
      </c>
      <c r="M52" s="4" t="str" cm="1">
        <f t="array" ref="M52">_xlfn.TEXTJOIN("; ",TRUE,IF((L_Map[MÃ BC]=L_FS[[#This Row],[MÃ]])*(L_Map[BCR]=0),L_Map[CHỈ TIÊU THUYẾT MINH],""))</f>
        <v>TSCĐ thuê tài chính - Hao mòn lũy kế (*)</v>
      </c>
      <c r="N52" s="4"/>
      <c r="O52" s="4"/>
      <c r="P52" s="4"/>
    </row>
    <row r="53" spans="1:16" x14ac:dyDescent="0.4">
      <c r="A53" s="7"/>
      <c r="B53" s="4"/>
      <c r="C53" s="8" t="s">
        <v>286</v>
      </c>
      <c r="D53" s="8" t="s">
        <v>287</v>
      </c>
      <c r="E53" s="18">
        <v>0</v>
      </c>
      <c r="F53" s="18">
        <v>-1</v>
      </c>
      <c r="G53" s="8" t="b">
        <v>1</v>
      </c>
      <c r="H53" s="8" t="s">
        <v>286</v>
      </c>
      <c r="I53" s="8" t="s">
        <v>265</v>
      </c>
      <c r="J53" s="8"/>
      <c r="K53" s="8" t="b">
        <v>1</v>
      </c>
      <c r="L53" s="4" t="str" cm="1">
        <f t="array" ref="L53">_xlfn.LET(_xlpm.a,_xlfn.TEXTJOIN(";",TRUE,IF((L_Map[MÃ BC]=L_FS[[#This Row],[MÃ]]),L_Map[MÃ TM],"")),IF(LEN(_xlpm.a)&gt;1,_xlpm.a,""))</f>
        <v>101_;101x</v>
      </c>
      <c r="M53" s="4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  <c r="N53" s="4"/>
      <c r="O53" s="4"/>
      <c r="P53" s="4"/>
    </row>
    <row r="54" spans="1:16" x14ac:dyDescent="0.4">
      <c r="A54" s="7"/>
      <c r="B54" s="4"/>
      <c r="C54" s="8" t="s">
        <v>288</v>
      </c>
      <c r="D54" s="8" t="s">
        <v>289</v>
      </c>
      <c r="E54" s="18">
        <v>0</v>
      </c>
      <c r="F54" s="18">
        <v>-1</v>
      </c>
      <c r="G54" s="8" t="b">
        <v>1</v>
      </c>
      <c r="H54" s="8" t="s">
        <v>288</v>
      </c>
      <c r="I54" s="8" t="s">
        <v>265</v>
      </c>
      <c r="J54" s="8"/>
      <c r="K54" s="8" t="b">
        <v>1</v>
      </c>
      <c r="L54" s="4" t="str" cm="1">
        <f t="array" ref="L54">_xlfn.LET(_xlpm.a,_xlfn.TEXTJOIN(";",TRUE,IF((L_Map[MÃ BC]=L_FS[[#This Row],[MÃ]]),L_Map[MÃ TM],"")),IF(LEN(_xlpm.a)&gt;1,_xlpm.a,""))</f>
        <v>102_</v>
      </c>
      <c r="M54" s="4" t="str" cm="1">
        <f t="array" ref="M54">_xlfn.TEXTJOIN("; ",TRUE,IF((L_Map[MÃ BC]=L_FS[[#This Row],[MÃ]])*(L_Map[BCR]=0),L_Map[CHỈ TIÊU THUYẾT MINH],""))</f>
        <v>TSCĐ vô hình - Hao mòn lũy kế (*)</v>
      </c>
      <c r="N54" s="4"/>
      <c r="O54" s="4"/>
      <c r="P54" s="4"/>
    </row>
    <row r="55" spans="1:16" x14ac:dyDescent="0.4">
      <c r="A55" s="7"/>
      <c r="B55" s="4"/>
      <c r="C55" s="8" t="s">
        <v>290</v>
      </c>
      <c r="D55" s="8" t="s">
        <v>291</v>
      </c>
      <c r="E55" s="18">
        <v>0</v>
      </c>
      <c r="F55" s="18">
        <v>-1</v>
      </c>
      <c r="G55" s="8" t="b">
        <v>1</v>
      </c>
      <c r="H55" s="8" t="s">
        <v>290</v>
      </c>
      <c r="I55" s="8" t="s">
        <v>265</v>
      </c>
      <c r="J55" s="8"/>
      <c r="K55" s="8" t="b">
        <v>1</v>
      </c>
      <c r="L55" s="4" t="str" cm="1">
        <f t="array" ref="L55">_xlfn.LET(_xlpm.a,_xlfn.TEXTJOIN(";",TRUE,IF((L_Map[MÃ BC]=L_FS[[#This Row],[MÃ]]),L_Map[MÃ TM],"")),IF(LEN(_xlpm.a)&gt;1,_xlpm.a,""))</f>
        <v>121_</v>
      </c>
      <c r="M55" s="4" t="str" cm="1">
        <f t="array" ref="M55">_xlfn.TEXTJOIN("; ",TRUE,IF((L_Map[MÃ BC]=L_FS[[#This Row],[MÃ]])*(L_Map[BCR]=0),L_Map[CHỈ TIÊU THUYẾT MINH],""))</f>
        <v>BĐS đầu tư - Nguyên giá</v>
      </c>
      <c r="N55" s="4"/>
      <c r="O55" s="4"/>
      <c r="P55" s="4"/>
    </row>
    <row r="56" spans="1:16" x14ac:dyDescent="0.4">
      <c r="A56" s="7"/>
      <c r="B56" s="4"/>
      <c r="C56" s="8" t="s">
        <v>292</v>
      </c>
      <c r="D56" s="8" t="s">
        <v>293</v>
      </c>
      <c r="E56" s="18">
        <v>0</v>
      </c>
      <c r="F56" s="18">
        <v>-1</v>
      </c>
      <c r="G56" s="8" t="b">
        <v>1</v>
      </c>
      <c r="H56" s="8" t="s">
        <v>292</v>
      </c>
      <c r="I56" s="8" t="s">
        <v>265</v>
      </c>
      <c r="J56" s="8"/>
      <c r="K56" s="8" t="b">
        <v>1</v>
      </c>
      <c r="L56" s="4" t="str" cm="1">
        <f t="array" ref="L56">_xlfn.LET(_xlpm.a,_xlfn.TEXTJOIN(";",TRUE,IF((L_Map[MÃ BC]=L_FS[[#This Row],[MÃ]]),L_Map[MÃ TM],"")),IF(LEN(_xlpm.a)&gt;1,_xlpm.a,""))</f>
        <v>122_</v>
      </c>
      <c r="M56" s="4" t="str" cm="1">
        <f t="array" ref="M56">_xlfn.TEXTJOIN("; ",TRUE,IF((L_Map[MÃ BC]=L_FS[[#This Row],[MÃ]])*(L_Map[BCR]=0),L_Map[CHỈ TIÊU THUYẾT MINH],""))</f>
        <v>BĐS đầu tư - Hao mòn lũy kế (*)</v>
      </c>
      <c r="N56" s="4"/>
      <c r="O56" s="4"/>
      <c r="P56" s="4"/>
    </row>
    <row r="57" spans="1:16" x14ac:dyDescent="0.4">
      <c r="A57" s="7"/>
      <c r="B57" s="4"/>
      <c r="C57" s="8" t="s">
        <v>294</v>
      </c>
      <c r="D57" s="8" t="s">
        <v>295</v>
      </c>
      <c r="E57" s="18">
        <v>0</v>
      </c>
      <c r="F57" s="18">
        <v>-1</v>
      </c>
      <c r="G57" s="8" t="b">
        <v>1</v>
      </c>
      <c r="H57" s="8" t="s">
        <v>294</v>
      </c>
      <c r="I57" s="8" t="s">
        <v>265</v>
      </c>
      <c r="J57" s="8" t="b">
        <v>1</v>
      </c>
      <c r="K57" s="8" t="b">
        <v>1</v>
      </c>
      <c r="L57" s="4" t="str" cm="1">
        <f t="array" ref="L57">_xlfn.LET(_xlpm.a,_xlfn.TEXTJOIN(";",TRUE,IF((L_Map[MÃ BC]=L_FS[[#This Row],[MÃ]]),L_Map[MÃ TM],"")),IF(LEN(_xlpm.a)&gt;1,_xlpm.a,""))</f>
        <v>081_</v>
      </c>
      <c r="M57" s="4" t="str" cm="1">
        <f t="array" ref="M57">_xlfn.TEXTJOIN("; ",TRUE,IF((L_Map[MÃ BC]=L_FS[[#This Row],[MÃ]])*(L_Map[BCR]=0),L_Map[CHỈ TIÊU THUYẾT MINH],""))</f>
        <v>Chi phí SXKD dở dang dài hạn</v>
      </c>
      <c r="N57" s="4"/>
      <c r="O57" s="4"/>
      <c r="P57" s="4"/>
    </row>
    <row r="58" spans="1:16" x14ac:dyDescent="0.4">
      <c r="A58" s="7"/>
      <c r="B58" s="4"/>
      <c r="C58" s="8" t="s">
        <v>296</v>
      </c>
      <c r="D58" s="8" t="s">
        <v>297</v>
      </c>
      <c r="E58" s="18">
        <v>0</v>
      </c>
      <c r="F58" s="18">
        <v>-1</v>
      </c>
      <c r="G58" s="8" t="b">
        <v>1</v>
      </c>
      <c r="H58" s="8" t="s">
        <v>296</v>
      </c>
      <c r="I58" s="8" t="s">
        <v>265</v>
      </c>
      <c r="J58" s="8"/>
      <c r="K58" s="8" t="b">
        <v>1</v>
      </c>
      <c r="L58" s="4" t="str" cm="1">
        <f t="array" ref="L58">_xlfn.LET(_xlpm.a,_xlfn.TEXTJOIN(";",TRUE,IF((L_Map[MÃ BC]=L_FS[[#This Row],[MÃ]]),L_Map[MÃ TM],"")),IF(LEN(_xlpm.a)&gt;1,_xlpm.a,""))</f>
        <v>082_</v>
      </c>
      <c r="M58" s="4" t="str" cm="1">
        <f t="array" ref="M58">_xlfn.TEXTJOIN("; ",TRUE,IF((L_Map[MÃ BC]=L_FS[[#This Row],[MÃ]])*(L_Map[BCR]=0),L_Map[CHỈ TIÊU THUYẾT MINH],""))</f>
        <v>Chi phí XDCB dở dang</v>
      </c>
      <c r="N58" s="4"/>
      <c r="O58" s="4"/>
      <c r="P58" s="4"/>
    </row>
    <row r="59" spans="1:16" x14ac:dyDescent="0.4">
      <c r="A59" s="7"/>
      <c r="B59" s="4"/>
      <c r="C59" s="8" t="s">
        <v>298</v>
      </c>
      <c r="D59" s="8" t="s">
        <v>299</v>
      </c>
      <c r="E59" s="18">
        <v>0</v>
      </c>
      <c r="F59" s="18">
        <v>-1</v>
      </c>
      <c r="G59" s="8" t="b">
        <v>1</v>
      </c>
      <c r="H59" s="8" t="s">
        <v>298</v>
      </c>
      <c r="I59" s="8" t="s">
        <v>265</v>
      </c>
      <c r="J59" s="8"/>
      <c r="K59" s="8" t="b">
        <v>1</v>
      </c>
      <c r="L59" s="4" t="str" cm="1">
        <f t="array" ref="L59">_xlfn.LET(_xlpm.a,_xlfn.TEXTJOIN(";",TRUE,IF((L_Map[MÃ BC]=L_FS[[#This Row],[MÃ]]),L_Map[MÃ TM],"")),IF(LEN(_xlpm.a)&gt;1,_xlpm.a,""))</f>
        <v>023_</v>
      </c>
      <c r="M59" s="4" t="str" cm="1">
        <f t="array" ref="M59">_xlfn.TEXTJOIN("; ",TRUE,IF((L_Map[MÃ BC]=L_FS[[#This Row],[MÃ]])*(L_Map[BCR]=0),L_Map[CHỈ TIÊU THUYẾT MINH],""))</f>
        <v>Đầu tư vào công ty con</v>
      </c>
      <c r="N59" s="4"/>
      <c r="O59" s="4"/>
      <c r="P59" s="4"/>
    </row>
    <row r="60" spans="1:16" x14ac:dyDescent="0.4">
      <c r="A60" s="7"/>
      <c r="B60" s="4"/>
      <c r="C60" s="8" t="s">
        <v>300</v>
      </c>
      <c r="D60" s="8" t="s">
        <v>301</v>
      </c>
      <c r="E60" s="18">
        <v>0</v>
      </c>
      <c r="F60" s="18">
        <v>-1</v>
      </c>
      <c r="G60" s="8" t="b">
        <v>1</v>
      </c>
      <c r="H60" s="8" t="s">
        <v>300</v>
      </c>
      <c r="I60" s="8" t="s">
        <v>265</v>
      </c>
      <c r="J60" s="8"/>
      <c r="K60" s="8" t="b">
        <v>1</v>
      </c>
      <c r="L60" s="4" t="str" cm="1">
        <f t="array" ref="L60">_xlfn.LET(_xlpm.a,_xlfn.TEXTJOIN(";",TRUE,IF((L_Map[MÃ BC]=L_FS[[#This Row],[MÃ]]),L_Map[MÃ TM],"")),IF(LEN(_xlpm.a)&gt;1,_xlpm.a,""))</f>
        <v>024_</v>
      </c>
      <c r="M60" s="4" t="str" cm="1">
        <f t="array" ref="M60">_xlfn.TEXTJOIN("; ",TRUE,IF((L_Map[MÃ BC]=L_FS[[#This Row],[MÃ]])*(L_Map[BCR]=0),L_Map[CHỈ TIÊU THUYẾT MINH],""))</f>
        <v>Đầu tư vào công ty liên kết</v>
      </c>
      <c r="N60" s="4"/>
      <c r="O60" s="4"/>
      <c r="P60" s="4"/>
    </row>
    <row r="61" spans="1:16" x14ac:dyDescent="0.4">
      <c r="A61" s="7"/>
      <c r="B61" s="4"/>
      <c r="C61" s="8" t="s">
        <v>302</v>
      </c>
      <c r="D61" s="8" t="s">
        <v>303</v>
      </c>
      <c r="E61" s="18">
        <v>0</v>
      </c>
      <c r="F61" s="18">
        <v>-1</v>
      </c>
      <c r="G61" s="8" t="b">
        <v>1</v>
      </c>
      <c r="H61" s="8" t="s">
        <v>302</v>
      </c>
      <c r="I61" s="8" t="s">
        <v>265</v>
      </c>
      <c r="J61" s="8"/>
      <c r="K61" s="8" t="b">
        <v>1</v>
      </c>
      <c r="L61" s="4" t="str" cm="1">
        <f t="array" ref="L61">_xlfn.LET(_xlpm.a,_xlfn.TEXTJOIN(";",TRUE,IF((L_Map[MÃ BC]=L_FS[[#This Row],[MÃ]]),L_Map[MÃ TM],"")),IF(LEN(_xlpm.a)&gt;1,_xlpm.a,""))</f>
        <v>025_</v>
      </c>
      <c r="M61" s="4" t="str" cm="1">
        <f t="array" ref="M61">_xlfn.TEXTJOIN("; ",TRUE,IF((L_Map[MÃ BC]=L_FS[[#This Row],[MÃ]])*(L_Map[BCR]=0),L_Map[CHỈ TIÊU THUYẾT MINH],""))</f>
        <v>Đầu tư góp vốn vào đơn vị khác</v>
      </c>
      <c r="N61" s="4"/>
      <c r="O61" s="4"/>
      <c r="P61" s="4"/>
    </row>
    <row r="62" spans="1:16" x14ac:dyDescent="0.4">
      <c r="A62" s="7"/>
      <c r="B62" s="4"/>
      <c r="C62" s="8" t="s">
        <v>304</v>
      </c>
      <c r="D62" s="8" t="s">
        <v>305</v>
      </c>
      <c r="E62" s="18">
        <v>0</v>
      </c>
      <c r="F62" s="18">
        <v>-1</v>
      </c>
      <c r="G62" s="8" t="b">
        <v>1</v>
      </c>
      <c r="H62" s="8" t="s">
        <v>304</v>
      </c>
      <c r="I62" s="8" t="s">
        <v>265</v>
      </c>
      <c r="J62" s="8"/>
      <c r="K62" s="8" t="b">
        <v>1</v>
      </c>
      <c r="L62" s="4" t="str" cm="1">
        <f t="array" ref="L62">_xlfn.LET(_xlpm.a,_xlfn.TEXTJOIN(";",TRUE,IF((L_Map[MÃ BC]=L_FS[[#This Row],[MÃ]]),L_Map[MÃ TM],"")),IF(LEN(_xlpm.a)&gt;1,_xlpm.a,""))</f>
        <v>028_</v>
      </c>
      <c r="M62" s="4" t="str" cm="1">
        <f t="array" ref="M62">_xlfn.TEXTJOIN("; ",TRUE,IF((L_Map[MÃ BC]=L_FS[[#This Row],[MÃ]])*(L_Map[BCR]=0),L_Map[CHỈ TIÊU THUYẾT MINH],""))</f>
        <v>Dự phòng đầu tư tài chính dài hạn (*)</v>
      </c>
      <c r="N62" s="4"/>
      <c r="O62" s="4"/>
      <c r="P62" s="4"/>
    </row>
    <row r="63" spans="1:16" x14ac:dyDescent="0.4">
      <c r="A63" s="7"/>
      <c r="B63" s="4"/>
      <c r="C63" s="8" t="s">
        <v>306</v>
      </c>
      <c r="D63" s="8" t="s">
        <v>307</v>
      </c>
      <c r="E63" s="18">
        <v>0</v>
      </c>
      <c r="F63" s="18">
        <v>-1</v>
      </c>
      <c r="G63" s="8" t="b">
        <v>1</v>
      </c>
      <c r="H63" s="8" t="s">
        <v>306</v>
      </c>
      <c r="I63" s="8" t="s">
        <v>265</v>
      </c>
      <c r="J63" s="8" t="b">
        <v>1</v>
      </c>
      <c r="K63" s="8" t="b">
        <v>1</v>
      </c>
      <c r="L63" s="4" t="str" cm="1">
        <f t="array" ref="L63">_xlfn.LET(_xlpm.a,_xlfn.TEXTJOIN(";",TRUE,IF((L_Map[MÃ BC]=L_FS[[#This Row],[MÃ]]),L_Map[MÃ TM],"")),IF(LEN(_xlpm.a)&gt;1,_xlpm.a,""))</f>
        <v>022_</v>
      </c>
      <c r="M63" s="4" t="str" cm="1">
        <f t="array" ref="M63">_xlfn.TEXTJOIN("; ",TRUE,IF((L_Map[MÃ BC]=L_FS[[#This Row],[MÃ]])*(L_Map[BCR]=0),L_Map[CHỈ TIÊU THUYẾT MINH],""))</f>
        <v>Đầu tư nắm giữ đến ngày đáo hạn dài hạn</v>
      </c>
      <c r="N63" s="4"/>
      <c r="O63" s="4"/>
      <c r="P63" s="4"/>
    </row>
    <row r="64" spans="1:16" x14ac:dyDescent="0.4">
      <c r="A64" s="7"/>
      <c r="B64" s="4"/>
      <c r="C64" s="8" t="s">
        <v>308</v>
      </c>
      <c r="D64" s="8" t="s">
        <v>309</v>
      </c>
      <c r="E64" s="18">
        <v>0</v>
      </c>
      <c r="F64" s="18">
        <v>-1</v>
      </c>
      <c r="G64" s="8" t="b">
        <v>1</v>
      </c>
      <c r="H64" s="8" t="s">
        <v>308</v>
      </c>
      <c r="I64" s="8" t="s">
        <v>265</v>
      </c>
      <c r="J64" s="8"/>
      <c r="K64" s="8" t="b">
        <v>1</v>
      </c>
      <c r="L64" s="4" t="str" cm="1">
        <f t="array" ref="L64">_xlfn.LET(_xlpm.a,_xlfn.TEXTJOIN(";",TRUE,IF((L_Map[MÃ BC]=L_FS[[#This Row],[MÃ]]),L_Map[MÃ TM],"")),IF(LEN(_xlpm.a)&gt;1,_xlpm.a,""))</f>
        <v>132_</v>
      </c>
      <c r="M64" s="4" t="str" cm="1">
        <f t="array" ref="M64">_xlfn.TEXTJOIN("; ",TRUE,IF((L_Map[MÃ BC]=L_FS[[#This Row],[MÃ]])*(L_Map[BCR]=0),L_Map[CHỈ TIÊU THUYẾT MINH],""))</f>
        <v>Chi phí trả trước dài hạn</v>
      </c>
      <c r="N64" s="4"/>
      <c r="O64" s="4"/>
      <c r="P64" s="4"/>
    </row>
    <row r="65" spans="1:16" x14ac:dyDescent="0.4">
      <c r="A65" s="7"/>
      <c r="B65" s="4"/>
      <c r="C65" s="8" t="s">
        <v>310</v>
      </c>
      <c r="D65" s="8" t="s">
        <v>311</v>
      </c>
      <c r="E65" s="18">
        <v>0</v>
      </c>
      <c r="F65" s="18">
        <v>-1</v>
      </c>
      <c r="G65" s="8" t="b">
        <v>1</v>
      </c>
      <c r="H65" s="8" t="s">
        <v>310</v>
      </c>
      <c r="I65" s="8" t="s">
        <v>265</v>
      </c>
      <c r="J65" s="8"/>
      <c r="K65" s="8" t="b">
        <v>1</v>
      </c>
      <c r="L65" s="4" t="str" cm="1">
        <f t="array" ref="L65">_xlfn.LET(_xlpm.a,_xlfn.TEXTJOIN(";",TRUE,IF((L_Map[MÃ BC]=L_FS[[#This Row],[MÃ]]),L_Map[MÃ TM],"")),IF(LEN(_xlpm.a)&gt;1,_xlpm.a,""))</f>
        <v>241_</v>
      </c>
      <c r="M65" s="4" t="str" cm="1">
        <f t="array" ref="M65">_xlfn.TEXTJOIN("; ",TRUE,IF((L_Map[MÃ BC]=L_FS[[#This Row],[MÃ]])*(L_Map[BCR]=0),L_Map[CHỈ TIÊU THUYẾT MINH],""))</f>
        <v>Tài sản thuế TNDN hoãn lại</v>
      </c>
      <c r="N65" s="4"/>
      <c r="O65" s="4"/>
      <c r="P65" s="4"/>
    </row>
    <row r="66" spans="1:16" x14ac:dyDescent="0.4">
      <c r="A66" s="7"/>
      <c r="B66" s="4"/>
      <c r="C66" s="8" t="s">
        <v>312</v>
      </c>
      <c r="D66" s="8" t="s">
        <v>313</v>
      </c>
      <c r="E66" s="18">
        <v>0</v>
      </c>
      <c r="F66" s="18">
        <v>-1</v>
      </c>
      <c r="G66" s="8" t="b">
        <v>1</v>
      </c>
      <c r="H66" s="8" t="s">
        <v>312</v>
      </c>
      <c r="I66" s="8" t="s">
        <v>265</v>
      </c>
      <c r="J66" s="8"/>
      <c r="K66" s="8" t="b">
        <v>1</v>
      </c>
      <c r="L66" s="4" t="str" cm="1">
        <f t="array" ref="L66">_xlfn.LET(_xlpm.a,_xlfn.TEXTJOIN(";",TRUE,IF((L_Map[MÃ BC]=L_FS[[#This Row],[MÃ]]),L_Map[MÃ TM],"")),IF(LEN(_xlpm.a)&gt;1,_xlpm.a,""))</f>
        <v>062_</v>
      </c>
      <c r="M66" s="4" t="str" cm="1">
        <f t="array" ref="M66">_xlfn.TEXTJOIN("; ",TRUE,IF((L_Map[MÃ BC]=L_FS[[#This Row],[MÃ]])*(L_Map[BCR]=0),L_Map[CHỈ TIÊU THUYẾT MINH],""))</f>
        <v>Tài sản khác dài hạn</v>
      </c>
      <c r="N66" s="4"/>
      <c r="O66" s="4"/>
      <c r="P66" s="4"/>
    </row>
    <row r="67" spans="1:16" x14ac:dyDescent="0.4">
      <c r="A67" s="7"/>
      <c r="B67" s="4"/>
      <c r="C67" s="8" t="s">
        <v>314</v>
      </c>
      <c r="D67" s="8" t="s">
        <v>315</v>
      </c>
      <c r="E67" s="18">
        <v>0</v>
      </c>
      <c r="F67" s="18">
        <v>-1</v>
      </c>
      <c r="G67" s="8" t="b">
        <v>1</v>
      </c>
      <c r="H67" s="8" t="s">
        <v>314</v>
      </c>
      <c r="I67" s="8" t="s">
        <v>265</v>
      </c>
      <c r="J67" s="8"/>
      <c r="K67" s="8" t="b">
        <v>1</v>
      </c>
      <c r="L67" s="4" t="str" cm="1">
        <f t="array" ref="L67">_xlfn.LET(_xlpm.a,_xlfn.TEXTJOIN(";",TRUE,IF((L_Map[MÃ BC]=L_FS[[#This Row],[MÃ]]),L_Map[MÃ TM],"")),IF(LEN(_xlpm.a)&gt;1,_xlpm.a,""))</f>
        <v>062_</v>
      </c>
      <c r="M67" s="4" t="str" cm="1">
        <f t="array" ref="M67">_xlfn.TEXTJOIN("; ",TRUE,IF((L_Map[MÃ BC]=L_FS[[#This Row],[MÃ]])*(L_Map[BCR]=0),L_Map[CHỈ TIÊU THUYẾT MINH],""))</f>
        <v>Tài sản khác dài hạn</v>
      </c>
      <c r="N67" s="4"/>
      <c r="O67" s="4"/>
      <c r="P67" s="4"/>
    </row>
    <row r="68" spans="1:16" x14ac:dyDescent="0.4">
      <c r="A68" s="7"/>
      <c r="B68" s="4"/>
      <c r="C68" s="8" t="s">
        <v>316</v>
      </c>
      <c r="D68" s="8" t="s">
        <v>317</v>
      </c>
      <c r="E68" s="18">
        <v>0</v>
      </c>
      <c r="F68" s="18">
        <v>-1</v>
      </c>
      <c r="G68" s="8" t="b">
        <v>1</v>
      </c>
      <c r="H68" s="8" t="s">
        <v>316</v>
      </c>
      <c r="I68" s="8" t="s">
        <v>265</v>
      </c>
      <c r="J68" s="8"/>
      <c r="K68" s="8" t="b">
        <v>1</v>
      </c>
      <c r="L68" s="4" t="str" cm="1">
        <f t="array" ref="L68">_xlfn.LET(_xlpm.a,_xlfn.TEXTJOIN(";",TRUE,IF((L_Map[MÃ BC]=L_FS[[#This Row],[MÃ]]),L_Map[MÃ TM],"")),IF(LEN(_xlpm.a)&gt;1,_xlpm.a,""))</f>
        <v>141_</v>
      </c>
      <c r="M68" s="4" t="str" cm="1">
        <f t="array" ref="M68">_xlfn.TEXTJOIN("; ",TRUE,IF((L_Map[MÃ BC]=L_FS[[#This Row],[MÃ]])*(L_Map[BCR]=0),L_Map[CHỈ TIÊU THUYẾT MINH],""))</f>
        <v>Lợi thế thương mại</v>
      </c>
      <c r="N68" s="4"/>
      <c r="O68" s="4"/>
      <c r="P68" s="4"/>
    </row>
    <row r="69" spans="1:16" x14ac:dyDescent="0.4">
      <c r="A69" s="7"/>
      <c r="B69" s="4"/>
      <c r="C69" s="8" t="s">
        <v>318</v>
      </c>
      <c r="D69" s="8" t="s">
        <v>319</v>
      </c>
      <c r="E69" s="18">
        <v>0</v>
      </c>
      <c r="F69" s="18">
        <v>1</v>
      </c>
      <c r="G69" s="8" t="b">
        <v>1</v>
      </c>
      <c r="H69" s="8" t="s">
        <v>318</v>
      </c>
      <c r="I69" s="8" t="s">
        <v>320</v>
      </c>
      <c r="J69" s="8" t="b">
        <v>1</v>
      </c>
      <c r="K69" s="8" t="b">
        <v>1</v>
      </c>
      <c r="L69" s="4" t="str" cm="1">
        <f t="array" ref="L69">_xlfn.LET(_xlpm.a,_xlfn.TEXTJOIN(";",TRUE,IF((L_Map[MÃ BC]=L_FS[[#This Row],[MÃ]]),L_Map[MÃ TM],"")),IF(LEN(_xlpm.a)&gt;1,_xlpm.a,""))</f>
        <v>161_;161x</v>
      </c>
      <c r="M69" s="4" t="str" cm="1">
        <f t="array" ref="M69">_xlfn.TEXTJOIN("; ",TRUE,IF((L_Map[MÃ BC]=L_FS[[#This Row],[MÃ]])*(L_Map[BCR]=0),L_Map[CHỈ TIÊU THUYẾT MINH],""))</f>
        <v>Phải trả người bán ngắn hạn</v>
      </c>
      <c r="N69" s="4"/>
      <c r="O69" s="4"/>
      <c r="P69" s="4"/>
    </row>
    <row r="70" spans="1:16" x14ac:dyDescent="0.4">
      <c r="A70" s="7"/>
      <c r="B70" s="4"/>
      <c r="C70" s="8" t="s">
        <v>321</v>
      </c>
      <c r="D70" s="8" t="s">
        <v>322</v>
      </c>
      <c r="E70" s="18">
        <v>0</v>
      </c>
      <c r="F70" s="18">
        <v>1</v>
      </c>
      <c r="G70" s="8" t="b">
        <v>1</v>
      </c>
      <c r="H70" s="8" t="s">
        <v>321</v>
      </c>
      <c r="I70" s="8" t="s">
        <v>320</v>
      </c>
      <c r="J70" s="8" t="b">
        <v>1</v>
      </c>
      <c r="K70" s="8" t="b">
        <v>1</v>
      </c>
      <c r="L70" s="4" t="str" cm="1">
        <f t="array" ref="L70">_xlfn.LET(_xlpm.a,_xlfn.TEXTJOIN(";",TRUE,IF((L_Map[MÃ BC]=L_FS[[#This Row],[MÃ]]),L_Map[MÃ TM],"")),IF(LEN(_xlpm.a)&gt;1,_xlpm.a,""))</f>
        <v>163_;163x</v>
      </c>
      <c r="M70" s="4" t="str" cm="1">
        <f t="array" ref="M70">_xlfn.TEXTJOIN("; ",TRUE,IF((L_Map[MÃ BC]=L_FS[[#This Row],[MÃ]])*(L_Map[BCR]=0),L_Map[CHỈ TIÊU THUYẾT MINH],""))</f>
        <v>Người mua trả trước ngắn hạn</v>
      </c>
      <c r="N70" s="4"/>
      <c r="O70" s="4"/>
      <c r="P70" s="4"/>
    </row>
    <row r="71" spans="1:16" x14ac:dyDescent="0.4">
      <c r="A71" s="7"/>
      <c r="B71" s="4"/>
      <c r="C71" s="8" t="s">
        <v>323</v>
      </c>
      <c r="D71" s="8" t="s">
        <v>324</v>
      </c>
      <c r="E71" s="18">
        <v>0</v>
      </c>
      <c r="F71" s="18">
        <v>1</v>
      </c>
      <c r="G71" s="8" t="b">
        <v>1</v>
      </c>
      <c r="H71" s="8" t="s">
        <v>323</v>
      </c>
      <c r="I71" s="8" t="s">
        <v>320</v>
      </c>
      <c r="J71" s="8"/>
      <c r="K71" s="8" t="b">
        <v>1</v>
      </c>
      <c r="L71" s="4" t="str" cm="1">
        <f t="array" ref="L71">_xlfn.LET(_xlpm.a,_xlfn.TEXTJOIN(";",TRUE,IF((L_Map[MÃ BC]=L_FS[[#This Row],[MÃ]]),L_Map[MÃ TM],"")),IF(LEN(_xlpm.a)&gt;1,_xlpm.a,""))</f>
        <v>170_</v>
      </c>
      <c r="M71" s="4" t="str" cm="1">
        <f t="array" ref="M71">_xlfn.TEXTJOIN("; ",TRUE,IF((L_Map[MÃ BC]=L_FS[[#This Row],[MÃ]])*(L_Map[BCR]=0),L_Map[CHỈ TIÊU THUYẾT MINH],""))</f>
        <v>Thuế và các khoản phải nộp Nhà nước</v>
      </c>
      <c r="N71" s="4"/>
      <c r="O71" s="4"/>
      <c r="P71" s="4"/>
    </row>
    <row r="72" spans="1:16" x14ac:dyDescent="0.4">
      <c r="A72" s="7"/>
      <c r="B72" s="4"/>
      <c r="C72" s="8" t="s">
        <v>325</v>
      </c>
      <c r="D72" s="8" t="s">
        <v>326</v>
      </c>
      <c r="E72" s="18">
        <v>0</v>
      </c>
      <c r="F72" s="18">
        <v>1</v>
      </c>
      <c r="G72" s="8" t="b">
        <v>1</v>
      </c>
      <c r="H72" s="8" t="s">
        <v>325</v>
      </c>
      <c r="I72" s="8" t="s">
        <v>320</v>
      </c>
      <c r="J72" s="8"/>
      <c r="K72" s="8" t="b">
        <v>1</v>
      </c>
      <c r="L72" s="4" t="str" cm="1">
        <f t="array" ref="L72">_xlfn.LET(_xlpm.a,_xlfn.TEXTJOIN(";",TRUE,IF((L_Map[MÃ BC]=L_FS[[#This Row],[MÃ]]),L_Map[MÃ TM],"")),IF(LEN(_xlpm.a)&gt;1,_xlpm.a,""))</f>
        <v/>
      </c>
      <c r="M72" s="4" t="str" cm="1">
        <f t="array" ref="M72">_xlfn.TEXTJOIN("; ",TRUE,IF((L_Map[MÃ BC]=L_FS[[#This Row],[MÃ]])*(L_Map[BCR]=0),L_Map[CHỈ TIÊU THUYẾT MINH],""))</f>
        <v>-</v>
      </c>
      <c r="N72" s="4"/>
      <c r="O72" s="4"/>
      <c r="P72" s="4"/>
    </row>
    <row r="73" spans="1:16" x14ac:dyDescent="0.4">
      <c r="A73" s="7"/>
      <c r="B73" s="4"/>
      <c r="C73" s="8" t="s">
        <v>327</v>
      </c>
      <c r="D73" s="8" t="s">
        <v>328</v>
      </c>
      <c r="E73" s="18">
        <v>0</v>
      </c>
      <c r="F73" s="18">
        <v>1</v>
      </c>
      <c r="G73" s="8" t="b">
        <v>1</v>
      </c>
      <c r="H73" s="8" t="s">
        <v>327</v>
      </c>
      <c r="I73" s="8" t="s">
        <v>320</v>
      </c>
      <c r="J73" s="8" t="b">
        <v>1</v>
      </c>
      <c r="K73" s="8" t="b">
        <v>1</v>
      </c>
      <c r="L73" s="4" t="str" cm="1">
        <f t="array" ref="L73">_xlfn.LET(_xlpm.a,_xlfn.TEXTJOIN(";",TRUE,IF((L_Map[MÃ BC]=L_FS[[#This Row],[MÃ]]),L_Map[MÃ TM],"")),IF(LEN(_xlpm.a)&gt;1,_xlpm.a,""))</f>
        <v>181_</v>
      </c>
      <c r="M73" s="4" t="str" cm="1">
        <f t="array" ref="M73">_xlfn.TEXTJOIN("; ",TRUE,IF((L_Map[MÃ BC]=L_FS[[#This Row],[MÃ]])*(L_Map[BCR]=0),L_Map[CHỈ TIÊU THUYẾT MINH],""))</f>
        <v>Chi phí phải trả ngắn hạn</v>
      </c>
      <c r="N73" s="4"/>
      <c r="O73" s="4"/>
      <c r="P73" s="4"/>
    </row>
    <row r="74" spans="1:16" x14ac:dyDescent="0.4">
      <c r="A74" s="7"/>
      <c r="B74" s="4"/>
      <c r="C74" s="8" t="s">
        <v>329</v>
      </c>
      <c r="D74" s="8" t="s">
        <v>330</v>
      </c>
      <c r="E74" s="18">
        <v>0</v>
      </c>
      <c r="F74" s="18">
        <v>1</v>
      </c>
      <c r="G74" s="8" t="b">
        <v>1</v>
      </c>
      <c r="H74" s="8" t="s">
        <v>329</v>
      </c>
      <c r="I74" s="8" t="s">
        <v>320</v>
      </c>
      <c r="J74" s="8" t="b">
        <v>1</v>
      </c>
      <c r="K74" s="8" t="b">
        <v>1</v>
      </c>
      <c r="L74" s="4" t="str" cm="1">
        <f t="array" ref="L74">_xlfn.LET(_xlpm.a,_xlfn.TEXTJOIN(";",TRUE,IF((L_Map[MÃ BC]=L_FS[[#This Row],[MÃ]]),L_Map[MÃ TM],"")),IF(LEN(_xlpm.a)&gt;1,_xlpm.a,""))</f>
        <v>193_</v>
      </c>
      <c r="M74" s="4" t="str" cm="1">
        <f t="array" ref="M74">_xlfn.TEXTJOIN("; ",TRUE,IF((L_Map[MÃ BC]=L_FS[[#This Row],[MÃ]])*(L_Map[BCR]=0),L_Map[CHỈ TIÊU THUYẾT MINH],""))</f>
        <v>Phải trả nội bộ ngắn hạn</v>
      </c>
      <c r="N74" s="4"/>
      <c r="O74" s="4"/>
      <c r="P74" s="4"/>
    </row>
    <row r="75" spans="1:16" x14ac:dyDescent="0.4">
      <c r="A75" s="7"/>
      <c r="B75" s="4"/>
      <c r="C75" s="8" t="s">
        <v>331</v>
      </c>
      <c r="D75" s="8" t="s">
        <v>332</v>
      </c>
      <c r="E75" s="18">
        <v>0</v>
      </c>
      <c r="F75" s="18">
        <v>1</v>
      </c>
      <c r="G75" s="8" t="b">
        <v>1</v>
      </c>
      <c r="H75" s="8" t="s">
        <v>331</v>
      </c>
      <c r="I75" s="8" t="s">
        <v>320</v>
      </c>
      <c r="J75" s="8" t="b">
        <v>1</v>
      </c>
      <c r="K75" s="8" t="b">
        <v>1</v>
      </c>
      <c r="L75" s="4" t="str" cm="1">
        <f t="array" ref="L75">_xlfn.LET(_xlpm.a,_xlfn.TEXTJOIN(";",TRUE,IF((L_Map[MÃ BC]=L_FS[[#This Row],[MÃ]]),L_Map[MÃ TM],"")),IF(LEN(_xlpm.a)&gt;1,_xlpm.a,""))</f>
        <v>195_</v>
      </c>
      <c r="M75" s="4" t="str" cm="1">
        <f t="array" ref="M75">_xlfn.TEXTJOIN("; ",TRUE,IF((L_Map[MÃ BC]=L_FS[[#This Row],[MÃ]])*(L_Map[BCR]=0),L_Map[CHỈ TIÊU THUYẾT MINH],""))</f>
        <v>Phải trả theo tiến độ kế hoạch HĐXD</v>
      </c>
      <c r="N75" s="4"/>
      <c r="O75" s="4"/>
      <c r="P75" s="4"/>
    </row>
    <row r="76" spans="1:16" x14ac:dyDescent="0.4">
      <c r="A76" s="7"/>
      <c r="B76" s="4"/>
      <c r="C76" s="8" t="s">
        <v>333</v>
      </c>
      <c r="D76" s="8" t="s">
        <v>334</v>
      </c>
      <c r="E76" s="18">
        <v>0</v>
      </c>
      <c r="F76" s="18">
        <v>1</v>
      </c>
      <c r="G76" s="8" t="b">
        <v>1</v>
      </c>
      <c r="H76" s="8" t="s">
        <v>333</v>
      </c>
      <c r="I76" s="8" t="s">
        <v>320</v>
      </c>
      <c r="J76" s="8" t="b">
        <v>1</v>
      </c>
      <c r="K76" s="8" t="b">
        <v>1</v>
      </c>
      <c r="L76" s="4" t="str" cm="1">
        <f t="array" ref="L76">_xlfn.LET(_xlpm.a,_xlfn.TEXTJOIN(";",TRUE,IF((L_Map[MÃ BC]=L_FS[[#This Row],[MÃ]]),L_Map[MÃ TM],"")),IF(LEN(_xlpm.a)&gt;1,_xlpm.a,""))</f>
        <v>201_</v>
      </c>
      <c r="M76" s="4" t="str" cm="1">
        <f t="array" ref="M76">_xlfn.TEXTJOIN("; ",TRUE,IF((L_Map[MÃ BC]=L_FS[[#This Row],[MÃ]])*(L_Map[BCR]=0),L_Map[CHỈ TIÊU THUYẾT MINH],""))</f>
        <v>Doanh thu chưa thực hiện ngắn hạn</v>
      </c>
      <c r="N76" s="4"/>
      <c r="O76" s="4"/>
      <c r="P76" s="4"/>
    </row>
    <row r="77" spans="1:16" x14ac:dyDescent="0.4">
      <c r="A77" s="7"/>
      <c r="B77" s="4"/>
      <c r="C77" s="8" t="s">
        <v>335</v>
      </c>
      <c r="D77" s="8" t="s">
        <v>336</v>
      </c>
      <c r="E77" s="18">
        <v>0</v>
      </c>
      <c r="F77" s="18">
        <v>1</v>
      </c>
      <c r="G77" s="8" t="b">
        <v>1</v>
      </c>
      <c r="H77" s="8" t="s">
        <v>335</v>
      </c>
      <c r="I77" s="8" t="s">
        <v>320</v>
      </c>
      <c r="J77" s="8" t="b">
        <v>1</v>
      </c>
      <c r="K77" s="8" t="b">
        <v>1</v>
      </c>
      <c r="L77" s="4" t="str" cm="1">
        <f t="array" ref="L77">_xlfn.LET(_xlpm.a,_xlfn.TEXTJOIN(";",TRUE,IF((L_Map[MÃ BC]=L_FS[[#This Row],[MÃ]]),L_Map[MÃ TM],"")),IF(LEN(_xlpm.a)&gt;1,_xlpm.a,""))</f>
        <v>191_;191x</v>
      </c>
      <c r="M77" s="4" t="str" cm="1">
        <f t="array" ref="M77">_xlfn.TEXTJOIN("; ",TRUE,IF((L_Map[MÃ BC]=L_FS[[#This Row],[MÃ]])*(L_Map[BCR]=0),L_Map[CHỈ TIÊU THUYẾT MINH],""))</f>
        <v>Phải trả khác ngắn hạn</v>
      </c>
      <c r="N77" s="4"/>
      <c r="O77" s="4"/>
      <c r="P77" s="4"/>
    </row>
    <row r="78" spans="1:16" x14ac:dyDescent="0.4">
      <c r="A78" s="7"/>
      <c r="B78" s="4"/>
      <c r="C78" s="8" t="s">
        <v>337</v>
      </c>
      <c r="D78" s="8" t="s">
        <v>338</v>
      </c>
      <c r="E78" s="18">
        <v>0</v>
      </c>
      <c r="F78" s="18">
        <v>1</v>
      </c>
      <c r="G78" s="8" t="b">
        <v>1</v>
      </c>
      <c r="H78" s="8" t="s">
        <v>337</v>
      </c>
      <c r="I78" s="8" t="s">
        <v>320</v>
      </c>
      <c r="J78" s="8" t="b">
        <v>1</v>
      </c>
      <c r="K78" s="8" t="b">
        <v>1</v>
      </c>
      <c r="L78" s="4" t="str" cm="1">
        <f t="array" ref="L78">_xlfn.LET(_xlpm.a,_xlfn.TEXTJOIN(";",TRUE,IF((L_Map[MÃ BC]=L_FS[[#This Row],[MÃ]]),L_Map[MÃ TM],"")),IF(LEN(_xlpm.a)&gt;1,_xlpm.a,""))</f>
        <v>151_</v>
      </c>
      <c r="M78" s="4" t="str" cm="1">
        <f t="array" ref="M78">_xlfn.TEXTJOIN("; ",TRUE,IF((L_Map[MÃ BC]=L_FS[[#This Row],[MÃ]])*(L_Map[BCR]=0),L_Map[CHỈ TIÊU THUYẾT MINH],""))</f>
        <v>Vay ngắn hạn</v>
      </c>
      <c r="N78" s="4"/>
      <c r="O78" s="4"/>
      <c r="P78" s="4"/>
    </row>
    <row r="79" spans="1:16" x14ac:dyDescent="0.4">
      <c r="A79" s="7"/>
      <c r="B79" s="4"/>
      <c r="C79" s="8" t="s">
        <v>339</v>
      </c>
      <c r="D79" s="8" t="s">
        <v>340</v>
      </c>
      <c r="E79" s="18">
        <v>0</v>
      </c>
      <c r="F79" s="18">
        <v>1</v>
      </c>
      <c r="G79" s="8" t="b">
        <v>1</v>
      </c>
      <c r="H79" s="8" t="s">
        <v>339</v>
      </c>
      <c r="I79" s="8" t="s">
        <v>320</v>
      </c>
      <c r="J79" s="8"/>
      <c r="K79" s="8" t="b">
        <v>1</v>
      </c>
      <c r="L79" s="4" t="str" cm="1">
        <f t="array" ref="L79">_xlfn.LET(_xlpm.a,_xlfn.TEXTJOIN(";",TRUE,IF((L_Map[MÃ BC]=L_FS[[#This Row],[MÃ]]),L_Map[MÃ TM],"")),IF(LEN(_xlpm.a)&gt;1,_xlpm.a,""))</f>
        <v>211_</v>
      </c>
      <c r="M79" s="4" t="str" cm="1">
        <f t="array" ref="M79">_xlfn.TEXTJOIN("; ",TRUE,IF((L_Map[MÃ BC]=L_FS[[#This Row],[MÃ]])*(L_Map[BCR]=0),L_Map[CHỈ TIÊU THUYẾT MINH],""))</f>
        <v>Dự phòng phải trả ngắn hạn</v>
      </c>
      <c r="N79" s="4"/>
      <c r="O79" s="4"/>
      <c r="P79" s="4"/>
    </row>
    <row r="80" spans="1:16" x14ac:dyDescent="0.4">
      <c r="A80" s="7"/>
      <c r="B80" s="4"/>
      <c r="C80" s="8" t="s">
        <v>341</v>
      </c>
      <c r="D80" s="8" t="s">
        <v>342</v>
      </c>
      <c r="E80" s="18">
        <v>0</v>
      </c>
      <c r="F80" s="18">
        <v>1</v>
      </c>
      <c r="G80" s="8" t="b">
        <v>1</v>
      </c>
      <c r="H80" s="8" t="s">
        <v>341</v>
      </c>
      <c r="I80" s="8" t="s">
        <v>320</v>
      </c>
      <c r="J80" s="8"/>
      <c r="K80" s="8" t="b">
        <v>1</v>
      </c>
      <c r="L80" s="4" t="str" cm="1">
        <f t="array" ref="L80">_xlfn.LET(_xlpm.a,_xlfn.TEXTJOIN(";",TRUE,IF((L_Map[MÃ BC]=L_FS[[#This Row],[MÃ]]),L_Map[MÃ TM],"")),IF(LEN(_xlpm.a)&gt;1,_xlpm.a,""))</f>
        <v>251_</v>
      </c>
      <c r="M80" s="4" t="str" cm="1">
        <f t="array" ref="M80">_xlfn.TEXTJOIN("; ",TRUE,IF((L_Map[MÃ BC]=L_FS[[#This Row],[MÃ]])*(L_Map[BCR]=0),L_Map[CHỈ TIÊU THUYẾT MINH],""))</f>
        <v>Quỹ không thuộc CSH</v>
      </c>
      <c r="N80" s="4"/>
      <c r="O80" s="4"/>
      <c r="P80" s="4"/>
    </row>
    <row r="81" spans="1:16" x14ac:dyDescent="0.4">
      <c r="A81" s="7"/>
      <c r="B81" s="4"/>
      <c r="C81" s="8" t="s">
        <v>343</v>
      </c>
      <c r="D81" s="8" t="s">
        <v>344</v>
      </c>
      <c r="E81" s="18">
        <v>0</v>
      </c>
      <c r="F81" s="18">
        <v>1</v>
      </c>
      <c r="G81" s="8" t="b">
        <v>1</v>
      </c>
      <c r="H81" s="8" t="s">
        <v>343</v>
      </c>
      <c r="I81" s="8" t="s">
        <v>345</v>
      </c>
      <c r="J81" s="8"/>
      <c r="K81" s="8" t="b">
        <v>1</v>
      </c>
      <c r="L81" s="4" t="str" cm="1">
        <f t="array" ref="L81">_xlfn.LET(_xlpm.a,_xlfn.TEXTJOIN(";",TRUE,IF((L_Map[MÃ BC]=L_FS[[#This Row],[MÃ]]),L_Map[MÃ TM],"")),IF(LEN(_xlpm.a)&gt;1,_xlpm.a,""))</f>
        <v>251_</v>
      </c>
      <c r="M81" s="4" t="str" cm="1">
        <f t="array" ref="M81">_xlfn.TEXTJOIN("; ",TRUE,IF((L_Map[MÃ BC]=L_FS[[#This Row],[MÃ]])*(L_Map[BCR]=0),L_Map[CHỈ TIÊU THUYẾT MINH],""))</f>
        <v>Quỹ không thuộc CSH</v>
      </c>
      <c r="N81" s="4"/>
      <c r="O81" s="4"/>
      <c r="P81" s="4"/>
    </row>
    <row r="82" spans="1:16" x14ac:dyDescent="0.4">
      <c r="A82" s="7"/>
      <c r="B82" s="4"/>
      <c r="C82" s="8" t="s">
        <v>346</v>
      </c>
      <c r="D82" s="8" t="s">
        <v>260</v>
      </c>
      <c r="E82" s="18">
        <v>0</v>
      </c>
      <c r="F82" s="18">
        <v>1</v>
      </c>
      <c r="G82" s="8" t="b">
        <v>1</v>
      </c>
      <c r="H82" s="8" t="s">
        <v>346</v>
      </c>
      <c r="I82" s="8" t="s">
        <v>345</v>
      </c>
      <c r="J82" s="8"/>
      <c r="K82" s="8" t="b">
        <v>1</v>
      </c>
      <c r="L82" s="4" t="str" cm="1">
        <f t="array" ref="L82">_xlfn.LET(_xlpm.a,_xlfn.TEXTJOIN(";",TRUE,IF((L_Map[MÃ BC]=L_FS[[#This Row],[MÃ]]),L_Map[MÃ TM],"")),IF(LEN(_xlpm.a)&gt;1,_xlpm.a,""))</f>
        <v/>
      </c>
      <c r="M82" s="4" t="str" cm="1">
        <f t="array" ref="M82">_xlfn.TEXTJOIN("; ",TRUE,IF((L_Map[MÃ BC]=L_FS[[#This Row],[MÃ]])*(L_Map[BCR]=0),L_Map[CHỈ TIÊU THUYẾT MINH],""))</f>
        <v>-</v>
      </c>
      <c r="N82" s="4"/>
      <c r="O82" s="4"/>
      <c r="P82" s="4"/>
    </row>
    <row r="83" spans="1:16" x14ac:dyDescent="0.4">
      <c r="A83" s="7"/>
      <c r="B83" s="4"/>
      <c r="C83" s="8" t="s">
        <v>347</v>
      </c>
      <c r="D83" s="8" t="s">
        <v>348</v>
      </c>
      <c r="E83" s="18">
        <v>0</v>
      </c>
      <c r="F83" s="18">
        <v>1</v>
      </c>
      <c r="G83" s="8" t="b">
        <v>1</v>
      </c>
      <c r="H83" s="8" t="s">
        <v>347</v>
      </c>
      <c r="I83" s="8" t="s">
        <v>345</v>
      </c>
      <c r="J83" s="8" t="b">
        <v>1</v>
      </c>
      <c r="K83" s="8" t="b">
        <v>1</v>
      </c>
      <c r="L83" s="4" t="str" cm="1">
        <f t="array" ref="L83">_xlfn.LET(_xlpm.a,_xlfn.TEXTJOIN(";",TRUE,IF((L_Map[MÃ BC]=L_FS[[#This Row],[MÃ]]),L_Map[MÃ TM],"")),IF(LEN(_xlpm.a)&gt;1,_xlpm.a,""))</f>
        <v>162_;162x</v>
      </c>
      <c r="M83" s="4" t="str" cm="1">
        <f t="array" ref="M83">_xlfn.TEXTJOIN("; ",TRUE,IF((L_Map[MÃ BC]=L_FS[[#This Row],[MÃ]])*(L_Map[BCR]=0),L_Map[CHỈ TIÊU THUYẾT MINH],""))</f>
        <v>Phải trả người bán dài hạn</v>
      </c>
      <c r="N83" s="4"/>
      <c r="O83" s="4"/>
      <c r="P83" s="4"/>
    </row>
    <row r="84" spans="1:16" x14ac:dyDescent="0.4">
      <c r="A84" s="7"/>
      <c r="B84" s="4"/>
      <c r="C84" s="8" t="s">
        <v>349</v>
      </c>
      <c r="D84" s="8" t="s">
        <v>350</v>
      </c>
      <c r="E84" s="18">
        <v>0</v>
      </c>
      <c r="F84" s="18">
        <v>1</v>
      </c>
      <c r="G84" s="8" t="b">
        <v>1</v>
      </c>
      <c r="H84" s="8" t="s">
        <v>349</v>
      </c>
      <c r="I84" s="8" t="s">
        <v>345</v>
      </c>
      <c r="J84" s="8" t="b">
        <v>1</v>
      </c>
      <c r="K84" s="8" t="b">
        <v>1</v>
      </c>
      <c r="L84" s="4" t="str" cm="1">
        <f t="array" ref="L84">_xlfn.LET(_xlpm.a,_xlfn.TEXTJOIN(";",TRUE,IF((L_Map[MÃ BC]=L_FS[[#This Row],[MÃ]]),L_Map[MÃ TM],"")),IF(LEN(_xlpm.a)&gt;1,_xlpm.a,""))</f>
        <v>164_;164x</v>
      </c>
      <c r="M84" s="4" t="str" cm="1">
        <f t="array" ref="M84">_xlfn.TEXTJOIN("; ",TRUE,IF((L_Map[MÃ BC]=L_FS[[#This Row],[MÃ]])*(L_Map[BCR]=0),L_Map[CHỈ TIÊU THUYẾT MINH],""))</f>
        <v>Người mua trả trước dài hạn</v>
      </c>
      <c r="N84" s="4"/>
      <c r="O84" s="4"/>
      <c r="P84" s="4"/>
    </row>
    <row r="85" spans="1:16" x14ac:dyDescent="0.4">
      <c r="A85" s="7"/>
      <c r="B85" s="4"/>
      <c r="C85" s="8" t="s">
        <v>351</v>
      </c>
      <c r="D85" s="8" t="s">
        <v>352</v>
      </c>
      <c r="E85" s="18">
        <v>0</v>
      </c>
      <c r="F85" s="18">
        <v>1</v>
      </c>
      <c r="G85" s="8" t="b">
        <v>1</v>
      </c>
      <c r="H85" s="8" t="s">
        <v>351</v>
      </c>
      <c r="I85" s="8" t="s">
        <v>345</v>
      </c>
      <c r="J85" s="8"/>
      <c r="K85" s="8" t="b">
        <v>1</v>
      </c>
      <c r="L85" s="4" t="str" cm="1">
        <f t="array" ref="L85">_xlfn.LET(_xlpm.a,_xlfn.TEXTJOIN(";",TRUE,IF((L_Map[MÃ BC]=L_FS[[#This Row],[MÃ]]),L_Map[MÃ TM],"")),IF(LEN(_xlpm.a)&gt;1,_xlpm.a,""))</f>
        <v>182_</v>
      </c>
      <c r="M85" s="4" t="str" cm="1">
        <f t="array" ref="M85">_xlfn.TEXTJOIN("; ",TRUE,IF((L_Map[MÃ BC]=L_FS[[#This Row],[MÃ]])*(L_Map[BCR]=0),L_Map[CHỈ TIÊU THUYẾT MINH],""))</f>
        <v>Chi phí phải trả dài hạn</v>
      </c>
      <c r="N85" s="4"/>
      <c r="O85" s="4"/>
      <c r="P85" s="4"/>
    </row>
    <row r="86" spans="1:16" x14ac:dyDescent="0.4">
      <c r="A86" s="7"/>
      <c r="B86" s="4"/>
      <c r="C86" s="8" t="s">
        <v>353</v>
      </c>
      <c r="D86" s="8" t="s">
        <v>354</v>
      </c>
      <c r="E86" s="18">
        <v>0</v>
      </c>
      <c r="F86" s="18">
        <v>1</v>
      </c>
      <c r="G86" s="8" t="b">
        <v>1</v>
      </c>
      <c r="H86" s="8" t="s">
        <v>353</v>
      </c>
      <c r="I86" s="8" t="s">
        <v>345</v>
      </c>
      <c r="J86" s="8"/>
      <c r="K86" s="8" t="b">
        <v>1</v>
      </c>
      <c r="L86" s="4" t="str" cm="1">
        <f t="array" ref="L86">_xlfn.LET(_xlpm.a,_xlfn.TEXTJOIN(";",TRUE,IF((L_Map[MÃ BC]=L_FS[[#This Row],[MÃ]]),L_Map[MÃ TM],"")),IF(LEN(_xlpm.a)&gt;1,_xlpm.a,""))</f>
        <v>193_</v>
      </c>
      <c r="M86" s="4" t="str" cm="1">
        <f t="array" ref="M86">_xlfn.TEXTJOIN("; ",TRUE,IF((L_Map[MÃ BC]=L_FS[[#This Row],[MÃ]])*(L_Map[BCR]=0),L_Map[CHỈ TIÊU THUYẾT MINH],""))</f>
        <v>Phải trả nội bộ ngắn hạn</v>
      </c>
      <c r="N86" s="4"/>
      <c r="O86" s="4"/>
      <c r="P86" s="4"/>
    </row>
    <row r="87" spans="1:16" x14ac:dyDescent="0.4">
      <c r="A87" s="7"/>
      <c r="B87" s="4"/>
      <c r="C87" s="8" t="s">
        <v>355</v>
      </c>
      <c r="D87" s="8" t="s">
        <v>356</v>
      </c>
      <c r="E87" s="18">
        <v>0</v>
      </c>
      <c r="F87" s="18">
        <v>1</v>
      </c>
      <c r="G87" s="8" t="b">
        <v>1</v>
      </c>
      <c r="H87" s="8" t="s">
        <v>355</v>
      </c>
      <c r="I87" s="8" t="s">
        <v>345</v>
      </c>
      <c r="J87" s="8" t="b">
        <v>1</v>
      </c>
      <c r="K87" s="8" t="b">
        <v>1</v>
      </c>
      <c r="L87" s="4" t="str" cm="1">
        <f t="array" ref="L87">_xlfn.LET(_xlpm.a,_xlfn.TEXTJOIN(";",TRUE,IF((L_Map[MÃ BC]=L_FS[[#This Row],[MÃ]]),L_Map[MÃ TM],"")),IF(LEN(_xlpm.a)&gt;1,_xlpm.a,""))</f>
        <v>193_</v>
      </c>
      <c r="M87" s="4" t="str" cm="1">
        <f t="array" ref="M87">_xlfn.TEXTJOIN("; ",TRUE,IF((L_Map[MÃ BC]=L_FS[[#This Row],[MÃ]])*(L_Map[BCR]=0),L_Map[CHỈ TIÊU THUYẾT MINH],""))</f>
        <v>Phải trả nội bộ ngắn hạn</v>
      </c>
      <c r="N87" s="4"/>
      <c r="O87" s="4"/>
      <c r="P87" s="4"/>
    </row>
    <row r="88" spans="1:16" x14ac:dyDescent="0.4">
      <c r="A88" s="7"/>
      <c r="B88" s="4"/>
      <c r="C88" s="8" t="s">
        <v>357</v>
      </c>
      <c r="D88" s="8" t="s">
        <v>358</v>
      </c>
      <c r="E88" s="18">
        <v>0</v>
      </c>
      <c r="F88" s="18">
        <v>1</v>
      </c>
      <c r="G88" s="8" t="b">
        <v>1</v>
      </c>
      <c r="H88" s="8" t="s">
        <v>357</v>
      </c>
      <c r="I88" s="8" t="s">
        <v>345</v>
      </c>
      <c r="J88" s="8" t="b">
        <v>1</v>
      </c>
      <c r="K88" s="8" t="b">
        <v>1</v>
      </c>
      <c r="L88" s="4" t="str" cm="1">
        <f t="array" ref="L88">_xlfn.LET(_xlpm.a,_xlfn.TEXTJOIN(";",TRUE,IF((L_Map[MÃ BC]=L_FS[[#This Row],[MÃ]]),L_Map[MÃ TM],"")),IF(LEN(_xlpm.a)&gt;1,_xlpm.a,""))</f>
        <v>202_</v>
      </c>
      <c r="M88" s="4" t="str" cm="1">
        <f t="array" ref="M88">_xlfn.TEXTJOIN("; ",TRUE,IF((L_Map[MÃ BC]=L_FS[[#This Row],[MÃ]])*(L_Map[BCR]=0),L_Map[CHỈ TIÊU THUYẾT MINH],""))</f>
        <v>Doanh thu chưa thực hiện dài hạn</v>
      </c>
      <c r="N88" s="4"/>
      <c r="O88" s="4"/>
      <c r="P88" s="4"/>
    </row>
    <row r="89" spans="1:16" x14ac:dyDescent="0.4">
      <c r="A89" s="7"/>
      <c r="B89" s="4"/>
      <c r="C89" s="8" t="s">
        <v>359</v>
      </c>
      <c r="D89" s="8" t="s">
        <v>360</v>
      </c>
      <c r="E89" s="18">
        <v>0</v>
      </c>
      <c r="F89" s="18">
        <v>1</v>
      </c>
      <c r="G89" s="8" t="b">
        <v>1</v>
      </c>
      <c r="H89" s="8" t="s">
        <v>359</v>
      </c>
      <c r="I89" s="8" t="s">
        <v>345</v>
      </c>
      <c r="J89" s="8" t="b">
        <v>1</v>
      </c>
      <c r="K89" s="8" t="b">
        <v>1</v>
      </c>
      <c r="L89" s="4" t="str" cm="1">
        <f t="array" ref="L89">_xlfn.LET(_xlpm.a,_xlfn.TEXTJOIN(";",TRUE,IF((L_Map[MÃ BC]=L_FS[[#This Row],[MÃ]]),L_Map[MÃ TM],"")),IF(LEN(_xlpm.a)&gt;1,_xlpm.a,""))</f>
        <v>192_;192x</v>
      </c>
      <c r="M89" s="4" t="str" cm="1">
        <f t="array" ref="M89">_xlfn.TEXTJOIN("; ",TRUE,IF((L_Map[MÃ BC]=L_FS[[#This Row],[MÃ]])*(L_Map[BCR]=0),L_Map[CHỈ TIÊU THUYẾT MINH],""))</f>
        <v>Phải trả khác dài hạn</v>
      </c>
      <c r="N89" s="4"/>
      <c r="O89" s="4"/>
      <c r="P89" s="4"/>
    </row>
    <row r="90" spans="1:16" x14ac:dyDescent="0.4">
      <c r="A90" s="7"/>
      <c r="B90" s="4"/>
      <c r="C90" s="8" t="s">
        <v>361</v>
      </c>
      <c r="D90" s="8" t="s">
        <v>362</v>
      </c>
      <c r="E90" s="18">
        <v>0</v>
      </c>
      <c r="F90" s="18">
        <v>1</v>
      </c>
      <c r="G90" s="8" t="b">
        <v>1</v>
      </c>
      <c r="H90" s="8" t="s">
        <v>361</v>
      </c>
      <c r="I90" s="8" t="s">
        <v>345</v>
      </c>
      <c r="J90" s="8" t="b">
        <v>1</v>
      </c>
      <c r="K90" s="8" t="b">
        <v>1</v>
      </c>
      <c r="L90" s="4" t="str" cm="1">
        <f t="array" ref="L90">_xlfn.LET(_xlpm.a,_xlfn.TEXTJOIN(";",TRUE,IF((L_Map[MÃ BC]=L_FS[[#This Row],[MÃ]]),L_Map[MÃ TM],"")),IF(LEN(_xlpm.a)&gt;1,_xlpm.a,""))</f>
        <v>152_</v>
      </c>
      <c r="M90" s="4" t="str" cm="1">
        <f t="array" ref="M90">_xlfn.TEXTJOIN("; ",TRUE,IF((L_Map[MÃ BC]=L_FS[[#This Row],[MÃ]])*(L_Map[BCR]=0),L_Map[CHỈ TIÊU THUYẾT MINH],""))</f>
        <v>Vay dài hạn</v>
      </c>
      <c r="N90" s="4"/>
      <c r="O90" s="4"/>
      <c r="P90" s="4"/>
    </row>
    <row r="91" spans="1:16" x14ac:dyDescent="0.4">
      <c r="A91" s="7"/>
      <c r="B91" s="4"/>
      <c r="C91" s="8" t="s">
        <v>363</v>
      </c>
      <c r="D91" s="8" t="s">
        <v>364</v>
      </c>
      <c r="E91" s="18">
        <v>0</v>
      </c>
      <c r="F91" s="18">
        <v>1</v>
      </c>
      <c r="G91" s="8" t="b">
        <v>1</v>
      </c>
      <c r="H91" s="8" t="s">
        <v>363</v>
      </c>
      <c r="I91" s="8" t="s">
        <v>345</v>
      </c>
      <c r="J91" s="8"/>
      <c r="K91" s="8" t="b">
        <v>1</v>
      </c>
      <c r="L91" s="4" t="str" cm="1">
        <f t="array" ref="L91">_xlfn.LET(_xlpm.a,_xlfn.TEXTJOIN(";",TRUE,IF((L_Map[MÃ BC]=L_FS[[#This Row],[MÃ]]),L_Map[MÃ TM],"")),IF(LEN(_xlpm.a)&gt;1,_xlpm.a,""))</f>
        <v>152_</v>
      </c>
      <c r="M91" s="4" t="str" cm="1">
        <f t="array" ref="M91">_xlfn.TEXTJOIN("; ",TRUE,IF((L_Map[MÃ BC]=L_FS[[#This Row],[MÃ]])*(L_Map[BCR]=0),L_Map[CHỈ TIÊU THUYẾT MINH],""))</f>
        <v>Vay dài hạn</v>
      </c>
      <c r="N91" s="4"/>
      <c r="O91" s="4"/>
      <c r="P91" s="4"/>
    </row>
    <row r="92" spans="1:16" x14ac:dyDescent="0.4">
      <c r="A92" s="7"/>
      <c r="B92" s="4"/>
      <c r="C92" s="8" t="s">
        <v>365</v>
      </c>
      <c r="D92" s="8" t="s">
        <v>366</v>
      </c>
      <c r="E92" s="18">
        <v>0</v>
      </c>
      <c r="F92" s="18">
        <v>1</v>
      </c>
      <c r="G92" s="8" t="b">
        <v>1</v>
      </c>
      <c r="H92" s="8" t="s">
        <v>365</v>
      </c>
      <c r="I92" s="8" t="s">
        <v>345</v>
      </c>
      <c r="J92" s="8"/>
      <c r="K92" s="8" t="b">
        <v>1</v>
      </c>
      <c r="L92" s="4" t="str" cm="1">
        <f t="array" ref="L92">_xlfn.LET(_xlpm.a,_xlfn.TEXTJOIN(";",TRUE,IF((L_Map[MÃ BC]=L_FS[[#This Row],[MÃ]]),L_Map[MÃ TM],"")),IF(LEN(_xlpm.a)&gt;1,_xlpm.a,""))</f>
        <v>251_</v>
      </c>
      <c r="M92" s="4" t="str" cm="1">
        <f t="array" ref="M92">_xlfn.TEXTJOIN("; ",TRUE,IF((L_Map[MÃ BC]=L_FS[[#This Row],[MÃ]])*(L_Map[BCR]=0),L_Map[CHỈ TIÊU THUYẾT MINH],""))</f>
        <v>Quỹ không thuộc CSH</v>
      </c>
      <c r="N92" s="4"/>
      <c r="O92" s="4"/>
      <c r="P92" s="4"/>
    </row>
    <row r="93" spans="1:16" x14ac:dyDescent="0.4">
      <c r="A93" s="7"/>
      <c r="B93" s="4"/>
      <c r="C93" s="8" t="s">
        <v>367</v>
      </c>
      <c r="D93" s="8" t="s">
        <v>368</v>
      </c>
      <c r="E93" s="18">
        <v>0</v>
      </c>
      <c r="F93" s="18">
        <v>1</v>
      </c>
      <c r="G93" s="8" t="b">
        <v>1</v>
      </c>
      <c r="H93" s="8" t="s">
        <v>367</v>
      </c>
      <c r="I93" s="8" t="s">
        <v>345</v>
      </c>
      <c r="J93" s="8"/>
      <c r="K93" s="8" t="b">
        <v>1</v>
      </c>
      <c r="L93" s="4" t="str" cm="1">
        <f t="array" ref="L93">_xlfn.LET(_xlpm.a,_xlfn.TEXTJOIN(";",TRUE,IF((L_Map[MÃ BC]=L_FS[[#This Row],[MÃ]]),L_Map[MÃ TM],"")),IF(LEN(_xlpm.a)&gt;1,_xlpm.a,""))</f>
        <v>242_</v>
      </c>
      <c r="M93" s="4" t="str" cm="1">
        <f t="array" ref="M93">_xlfn.TEXTJOIN("; ",TRUE,IF((L_Map[MÃ BC]=L_FS[[#This Row],[MÃ]])*(L_Map[BCR]=0),L_Map[CHỈ TIÊU THUYẾT MINH],""))</f>
        <v>Thuế TNDN hoãn lại phải trả</v>
      </c>
      <c r="N93" s="4"/>
      <c r="O93" s="4"/>
      <c r="P93" s="4"/>
    </row>
    <row r="94" spans="1:16" x14ac:dyDescent="0.4">
      <c r="A94" s="7"/>
      <c r="B94" s="4"/>
      <c r="C94" s="8" t="s">
        <v>369</v>
      </c>
      <c r="D94" s="8" t="s">
        <v>370</v>
      </c>
      <c r="E94" s="18">
        <v>0</v>
      </c>
      <c r="F94" s="18">
        <v>1</v>
      </c>
      <c r="G94" s="8" t="b">
        <v>1</v>
      </c>
      <c r="H94" s="8" t="s">
        <v>369</v>
      </c>
      <c r="I94" s="8" t="s">
        <v>345</v>
      </c>
      <c r="J94" s="8"/>
      <c r="K94" s="8" t="b">
        <v>1</v>
      </c>
      <c r="L94" s="4" t="str" cm="1">
        <f t="array" ref="L94">_xlfn.LET(_xlpm.a,_xlfn.TEXTJOIN(";",TRUE,IF((L_Map[MÃ BC]=L_FS[[#This Row],[MÃ]]),L_Map[MÃ TM],"")),IF(LEN(_xlpm.a)&gt;1,_xlpm.a,""))</f>
        <v>212_</v>
      </c>
      <c r="M94" s="4" t="str" cm="1">
        <f t="array" ref="M94">_xlfn.TEXTJOIN("; ",TRUE,IF((L_Map[MÃ BC]=L_FS[[#This Row],[MÃ]])*(L_Map[BCR]=0),L_Map[CHỈ TIÊU THUYẾT MINH],""))</f>
        <v>Dự phòng phải trả dài hạn</v>
      </c>
      <c r="N94" s="4"/>
      <c r="O94" s="4"/>
      <c r="P94" s="4"/>
    </row>
    <row r="95" spans="1:16" x14ac:dyDescent="0.4">
      <c r="A95" s="7"/>
      <c r="B95" s="4"/>
      <c r="C95" s="8" t="s">
        <v>371</v>
      </c>
      <c r="D95" s="8" t="s">
        <v>372</v>
      </c>
      <c r="E95" s="18">
        <v>0</v>
      </c>
      <c r="F95" s="18">
        <v>1</v>
      </c>
      <c r="G95" s="8" t="b">
        <v>1</v>
      </c>
      <c r="H95" s="8" t="s">
        <v>371</v>
      </c>
      <c r="I95" s="8" t="s">
        <v>345</v>
      </c>
      <c r="J95" s="8"/>
      <c r="K95" s="8" t="b">
        <v>1</v>
      </c>
      <c r="L95" s="4" t="str" cm="1">
        <f t="array" ref="L95">_xlfn.LET(_xlpm.a,_xlfn.TEXTJOIN(";",TRUE,IF((L_Map[MÃ BC]=L_FS[[#This Row],[MÃ]]),L_Map[MÃ TM],"")),IF(LEN(_xlpm.a)&gt;1,_xlpm.a,""))</f>
        <v>251_</v>
      </c>
      <c r="M95" s="4" t="str" cm="1">
        <f t="array" ref="M95">_xlfn.TEXTJOIN("; ",TRUE,IF((L_Map[MÃ BC]=L_FS[[#This Row],[MÃ]])*(L_Map[BCR]=0),L_Map[CHỈ TIÊU THUYẾT MINH],""))</f>
        <v>Quỹ không thuộc CSH</v>
      </c>
      <c r="N95" s="4"/>
      <c r="O95" s="4"/>
      <c r="P95" s="4"/>
    </row>
    <row r="96" spans="1:16" x14ac:dyDescent="0.4">
      <c r="A96" s="7"/>
      <c r="B96" s="4"/>
      <c r="C96" s="8" t="s">
        <v>373</v>
      </c>
      <c r="D96" s="8" t="s">
        <v>374</v>
      </c>
      <c r="E96" s="18">
        <v>0</v>
      </c>
      <c r="F96" s="18">
        <v>1</v>
      </c>
      <c r="G96" s="8" t="b">
        <v>1</v>
      </c>
      <c r="H96" s="8" t="s">
        <v>373</v>
      </c>
      <c r="I96" s="8" t="s">
        <v>375</v>
      </c>
      <c r="J96" s="8"/>
      <c r="K96" s="8" t="b">
        <v>1</v>
      </c>
      <c r="L96" s="4" t="str" cm="1">
        <f t="array" ref="L96">_xlfn.LET(_xlpm.a,_xlfn.TEXTJOIN(";",TRUE,IF((L_Map[MÃ BC]=L_FS[[#This Row],[MÃ]]),L_Map[MÃ TM],"")),IF(LEN(_xlpm.a)&gt;1,_xlpm.a,""))</f>
        <v>250_</v>
      </c>
      <c r="M96" s="4" t="str" cm="1">
        <f t="array" ref="M96">_xlfn.TEXTJOIN("; ",TRUE,IF((L_Map[MÃ BC]=L_FS[[#This Row],[MÃ]])*(L_Map[BCR]=0),L_Map[CHỈ TIÊU THUYẾT MINH],""))</f>
        <v>Vốn chủ sở hữu</v>
      </c>
      <c r="N96" s="4"/>
      <c r="O96" s="4"/>
      <c r="P96" s="4"/>
    </row>
    <row r="97" spans="1:16" x14ac:dyDescent="0.4">
      <c r="A97" s="7"/>
      <c r="B97" s="4"/>
      <c r="C97" s="8" t="s">
        <v>376</v>
      </c>
      <c r="D97" s="8" t="s">
        <v>377</v>
      </c>
      <c r="E97" s="18">
        <v>0</v>
      </c>
      <c r="F97" s="18">
        <v>1</v>
      </c>
      <c r="G97" s="8" t="b">
        <v>1</v>
      </c>
      <c r="H97" s="8" t="s">
        <v>376</v>
      </c>
      <c r="I97" s="8" t="s">
        <v>375</v>
      </c>
      <c r="J97" s="8"/>
      <c r="K97" s="8" t="b">
        <v>1</v>
      </c>
      <c r="L97" s="4" t="str" cm="1">
        <f t="array" ref="L97">_xlfn.LET(_xlpm.a,_xlfn.TEXTJOIN(";",TRUE,IF((L_Map[MÃ BC]=L_FS[[#This Row],[MÃ]]),L_Map[MÃ TM],"")),IF(LEN(_xlpm.a)&gt;1,_xlpm.a,""))</f>
        <v>250_</v>
      </c>
      <c r="M97" s="4" t="str" cm="1">
        <f t="array" ref="M97">_xlfn.TEXTJOIN("; ",TRUE,IF((L_Map[MÃ BC]=L_FS[[#This Row],[MÃ]])*(L_Map[BCR]=0),L_Map[CHỈ TIÊU THUYẾT MINH],""))</f>
        <v>Vốn chủ sở hữu</v>
      </c>
      <c r="N97" s="4"/>
      <c r="O97" s="4"/>
      <c r="P97" s="4"/>
    </row>
    <row r="98" spans="1:16" x14ac:dyDescent="0.4">
      <c r="A98" s="7"/>
      <c r="B98" s="4"/>
      <c r="C98" s="8" t="s">
        <v>378</v>
      </c>
      <c r="D98" s="8" t="s">
        <v>379</v>
      </c>
      <c r="E98" s="18">
        <v>0</v>
      </c>
      <c r="F98" s="18">
        <v>1</v>
      </c>
      <c r="G98" s="8" t="b">
        <v>1</v>
      </c>
      <c r="H98" s="8" t="s">
        <v>378</v>
      </c>
      <c r="I98" s="8" t="s">
        <v>375</v>
      </c>
      <c r="J98" s="8"/>
      <c r="K98" s="8" t="b">
        <v>1</v>
      </c>
      <c r="L98" s="4" t="str" cm="1">
        <f t="array" ref="L98">_xlfn.LET(_xlpm.a,_xlfn.TEXTJOIN(";",TRUE,IF((L_Map[MÃ BC]=L_FS[[#This Row],[MÃ]]),L_Map[MÃ TM],"")),IF(LEN(_xlpm.a)&gt;1,_xlpm.a,""))</f>
        <v>250_</v>
      </c>
      <c r="M98" s="4" t="str" cm="1">
        <f t="array" ref="M98">_xlfn.TEXTJOIN("; ",TRUE,IF((L_Map[MÃ BC]=L_FS[[#This Row],[MÃ]])*(L_Map[BCR]=0),L_Map[CHỈ TIÊU THUYẾT MINH],""))</f>
        <v>Vốn chủ sở hữu</v>
      </c>
      <c r="N98" s="4"/>
      <c r="O98" s="4"/>
      <c r="P98" s="4"/>
    </row>
    <row r="99" spans="1:16" x14ac:dyDescent="0.4">
      <c r="A99" s="7"/>
      <c r="B99" s="4"/>
      <c r="C99" s="8" t="s">
        <v>380</v>
      </c>
      <c r="D99" s="8" t="s">
        <v>381</v>
      </c>
      <c r="E99" s="18">
        <v>0</v>
      </c>
      <c r="F99" s="18">
        <v>1</v>
      </c>
      <c r="G99" s="8" t="b">
        <v>1</v>
      </c>
      <c r="H99" s="8" t="s">
        <v>380</v>
      </c>
      <c r="I99" s="8" t="s">
        <v>375</v>
      </c>
      <c r="J99" s="8"/>
      <c r="K99" s="8" t="b">
        <v>1</v>
      </c>
      <c r="L99" s="4" t="str" cm="1">
        <f t="array" ref="L99">_xlfn.LET(_xlpm.a,_xlfn.TEXTJOIN(";",TRUE,IF((L_Map[MÃ BC]=L_FS[[#This Row],[MÃ]]),L_Map[MÃ TM],"")),IF(LEN(_xlpm.a)&gt;1,_xlpm.a,""))</f>
        <v>250_</v>
      </c>
      <c r="M99" s="4" t="str" cm="1">
        <f t="array" ref="M99">_xlfn.TEXTJOIN("; ",TRUE,IF((L_Map[MÃ BC]=L_FS[[#This Row],[MÃ]])*(L_Map[BCR]=0),L_Map[CHỈ TIÊU THUYẾT MINH],""))</f>
        <v>Vốn chủ sở hữu</v>
      </c>
      <c r="N99" s="4"/>
      <c r="O99" s="4"/>
      <c r="P99" s="4"/>
    </row>
    <row r="100" spans="1:16" x14ac:dyDescent="0.4">
      <c r="A100" s="7"/>
      <c r="B100" s="4"/>
      <c r="C100" s="8" t="s">
        <v>382</v>
      </c>
      <c r="D100" s="8" t="s">
        <v>383</v>
      </c>
      <c r="E100" s="18">
        <v>0</v>
      </c>
      <c r="F100" s="18">
        <v>1</v>
      </c>
      <c r="G100" s="8" t="b">
        <v>1</v>
      </c>
      <c r="H100" s="8" t="s">
        <v>382</v>
      </c>
      <c r="I100" s="8" t="s">
        <v>375</v>
      </c>
      <c r="J100" s="8"/>
      <c r="K100" s="8" t="b">
        <v>1</v>
      </c>
      <c r="L100" s="4" t="str" cm="1">
        <f t="array" ref="L100">_xlfn.LET(_xlpm.a,_xlfn.TEXTJOIN(";",TRUE,IF((L_Map[MÃ BC]=L_FS[[#This Row],[MÃ]]),L_Map[MÃ TM],"")),IF(LEN(_xlpm.a)&gt;1,_xlpm.a,""))</f>
        <v>250_</v>
      </c>
      <c r="M100" s="4" t="str" cm="1">
        <f t="array" ref="M100">_xlfn.TEXTJOIN("; ",TRUE,IF((L_Map[MÃ BC]=L_FS[[#This Row],[MÃ]])*(L_Map[BCR]=0),L_Map[CHỈ TIÊU THUYẾT MINH],""))</f>
        <v>Vốn chủ sở hữu</v>
      </c>
      <c r="N100" s="4"/>
      <c r="O100" s="4"/>
      <c r="P100" s="4"/>
    </row>
    <row r="101" spans="1:16" x14ac:dyDescent="0.4">
      <c r="A101" s="7"/>
      <c r="B101" s="4"/>
      <c r="C101" s="8" t="s">
        <v>384</v>
      </c>
      <c r="D101" s="8" t="s">
        <v>385</v>
      </c>
      <c r="E101" s="18">
        <v>0</v>
      </c>
      <c r="F101" s="18">
        <v>1</v>
      </c>
      <c r="G101" s="8" t="b">
        <v>1</v>
      </c>
      <c r="H101" s="8" t="s">
        <v>384</v>
      </c>
      <c r="I101" s="8" t="s">
        <v>375</v>
      </c>
      <c r="J101" s="8"/>
      <c r="K101" s="8" t="b">
        <v>1</v>
      </c>
      <c r="L101" s="4" t="str" cm="1">
        <f t="array" ref="L101">_xlfn.LET(_xlpm.a,_xlfn.TEXTJOIN(";",TRUE,IF((L_Map[MÃ BC]=L_FS[[#This Row],[MÃ]]),L_Map[MÃ TM],"")),IF(LEN(_xlpm.a)&gt;1,_xlpm.a,""))</f>
        <v>250_</v>
      </c>
      <c r="M101" s="4" t="str" cm="1">
        <f t="array" ref="M101">_xlfn.TEXTJOIN("; ",TRUE,IF((L_Map[MÃ BC]=L_FS[[#This Row],[MÃ]])*(L_Map[BCR]=0),L_Map[CHỈ TIÊU THUYẾT MINH],""))</f>
        <v>Vốn chủ sở hữu</v>
      </c>
      <c r="N101" s="4"/>
      <c r="O101" s="4"/>
      <c r="P101" s="4"/>
    </row>
    <row r="102" spans="1:16" x14ac:dyDescent="0.4">
      <c r="A102" s="7"/>
      <c r="B102" s="4"/>
      <c r="C102" s="8" t="s">
        <v>386</v>
      </c>
      <c r="D102" s="8" t="s">
        <v>387</v>
      </c>
      <c r="E102" s="18">
        <v>0</v>
      </c>
      <c r="F102" s="18">
        <v>1</v>
      </c>
      <c r="G102" s="8" t="b">
        <v>1</v>
      </c>
      <c r="H102" s="8" t="s">
        <v>386</v>
      </c>
      <c r="I102" s="8" t="s">
        <v>375</v>
      </c>
      <c r="J102" s="8"/>
      <c r="K102" s="8" t="b">
        <v>1</v>
      </c>
      <c r="L102" s="4" t="str" cm="1">
        <f t="array" ref="L102">_xlfn.LET(_xlpm.a,_xlfn.TEXTJOIN(";",TRUE,IF((L_Map[MÃ BC]=L_FS[[#This Row],[MÃ]]),L_Map[MÃ TM],"")),IF(LEN(_xlpm.a)&gt;1,_xlpm.a,""))</f>
        <v>250_</v>
      </c>
      <c r="M102" s="4" t="str" cm="1">
        <f t="array" ref="M102">_xlfn.TEXTJOIN("; ",TRUE,IF((L_Map[MÃ BC]=L_FS[[#This Row],[MÃ]])*(L_Map[BCR]=0),L_Map[CHỈ TIÊU THUYẾT MINH],""))</f>
        <v>Vốn chủ sở hữu</v>
      </c>
      <c r="N102" s="4"/>
      <c r="O102" s="4"/>
      <c r="P102" s="4"/>
    </row>
    <row r="103" spans="1:16" x14ac:dyDescent="0.4">
      <c r="A103" s="7"/>
      <c r="B103" s="4"/>
      <c r="C103" s="8" t="s">
        <v>388</v>
      </c>
      <c r="D103" s="8" t="s">
        <v>389</v>
      </c>
      <c r="E103" s="18">
        <v>0</v>
      </c>
      <c r="F103" s="18">
        <v>1</v>
      </c>
      <c r="G103" s="8" t="b">
        <v>1</v>
      </c>
      <c r="H103" s="8" t="s">
        <v>388</v>
      </c>
      <c r="I103" s="8" t="s">
        <v>375</v>
      </c>
      <c r="J103" s="8"/>
      <c r="K103" s="8" t="b">
        <v>1</v>
      </c>
      <c r="L103" s="4" t="str" cm="1">
        <f t="array" ref="L103">_xlfn.LET(_xlpm.a,_xlfn.TEXTJOIN(";",TRUE,IF((L_Map[MÃ BC]=L_FS[[#This Row],[MÃ]]),L_Map[MÃ TM],"")),IF(LEN(_xlpm.a)&gt;1,_xlpm.a,""))</f>
        <v>250_</v>
      </c>
      <c r="M103" s="4" t="str" cm="1">
        <f t="array" ref="M103">_xlfn.TEXTJOIN("; ",TRUE,IF((L_Map[MÃ BC]=L_FS[[#This Row],[MÃ]])*(L_Map[BCR]=0),L_Map[CHỈ TIÊU THUYẾT MINH],""))</f>
        <v>Vốn chủ sở hữu</v>
      </c>
      <c r="N103" s="4"/>
      <c r="O103" s="4"/>
      <c r="P103" s="4"/>
    </row>
    <row r="104" spans="1:16" x14ac:dyDescent="0.4">
      <c r="A104" s="7"/>
      <c r="B104" s="4"/>
      <c r="C104" s="8" t="s">
        <v>390</v>
      </c>
      <c r="D104" s="8" t="s">
        <v>391</v>
      </c>
      <c r="E104" s="18">
        <v>0</v>
      </c>
      <c r="F104" s="18">
        <v>1</v>
      </c>
      <c r="G104" s="8" t="b">
        <v>1</v>
      </c>
      <c r="H104" s="8" t="s">
        <v>390</v>
      </c>
      <c r="I104" s="8" t="s">
        <v>392</v>
      </c>
      <c r="J104" s="8"/>
      <c r="K104" s="8" t="b">
        <v>1</v>
      </c>
      <c r="L104" s="4" t="str" cm="1">
        <f t="array" ref="L104">_xlfn.LET(_xlpm.a,_xlfn.TEXTJOIN(";",TRUE,IF((L_Map[MÃ BC]=L_FS[[#This Row],[MÃ]]),L_Map[MÃ TM],"")),IF(LEN(_xlpm.a)&gt;1,_xlpm.a,""))</f>
        <v>250_</v>
      </c>
      <c r="M104" s="4" t="str" cm="1">
        <f t="array" ref="M104">_xlfn.TEXTJOIN("; ",TRUE,IF((L_Map[MÃ BC]=L_FS[[#This Row],[MÃ]])*(L_Map[BCR]=0),L_Map[CHỈ TIÊU THUYẾT MINH],""))</f>
        <v>Vốn chủ sở hữu</v>
      </c>
      <c r="N104" s="4"/>
      <c r="O104" s="4"/>
      <c r="P104" s="4"/>
    </row>
    <row r="105" spans="1:16" x14ac:dyDescent="0.4">
      <c r="A105" s="7"/>
      <c r="B105" s="4"/>
      <c r="C105" s="8" t="s">
        <v>393</v>
      </c>
      <c r="D105" s="8" t="s">
        <v>366</v>
      </c>
      <c r="E105" s="18">
        <v>0</v>
      </c>
      <c r="F105" s="18">
        <v>1</v>
      </c>
      <c r="G105" s="8" t="b">
        <v>1</v>
      </c>
      <c r="H105" s="8" t="s">
        <v>393</v>
      </c>
      <c r="I105" s="8" t="s">
        <v>392</v>
      </c>
      <c r="J105" s="8"/>
      <c r="K105" s="8" t="b">
        <v>1</v>
      </c>
      <c r="L105" s="4" t="str" cm="1">
        <f t="array" ref="L105">_xlfn.LET(_xlpm.a,_xlfn.TEXTJOIN(";",TRUE,IF((L_Map[MÃ BC]=L_FS[[#This Row],[MÃ]]),L_Map[MÃ TM],"")),IF(LEN(_xlpm.a)&gt;1,_xlpm.a,""))</f>
        <v>250_</v>
      </c>
      <c r="M105" s="4" t="str" cm="1">
        <f t="array" ref="M105">_xlfn.TEXTJOIN("; ",TRUE,IF((L_Map[MÃ BC]=L_FS[[#This Row],[MÃ]])*(L_Map[BCR]=0),L_Map[CHỈ TIÊU THUYẾT MINH],""))</f>
        <v>Vốn chủ sở hữu</v>
      </c>
      <c r="N105" s="4"/>
      <c r="O105" s="4"/>
      <c r="P105" s="4"/>
    </row>
    <row r="106" spans="1:16" x14ac:dyDescent="0.4">
      <c r="A106" s="7"/>
      <c r="B106" s="4"/>
      <c r="C106" s="8" t="s">
        <v>394</v>
      </c>
      <c r="D106" s="8" t="s">
        <v>395</v>
      </c>
      <c r="E106" s="18">
        <v>0</v>
      </c>
      <c r="F106" s="18">
        <v>1</v>
      </c>
      <c r="G106" s="8" t="b">
        <v>1</v>
      </c>
      <c r="H106" s="8" t="s">
        <v>394</v>
      </c>
      <c r="I106" s="8" t="s">
        <v>375</v>
      </c>
      <c r="J106" s="8"/>
      <c r="K106" s="8" t="b">
        <v>1</v>
      </c>
      <c r="L106" s="4" t="str" cm="1">
        <f t="array" ref="L106">_xlfn.LET(_xlpm.a,_xlfn.TEXTJOIN(";",TRUE,IF((L_Map[MÃ BC]=L_FS[[#This Row],[MÃ]]),L_Map[MÃ TM],"")),IF(LEN(_xlpm.a)&gt;1,_xlpm.a,""))</f>
        <v>250_</v>
      </c>
      <c r="M106" s="4" t="str" cm="1">
        <f t="array" ref="M106">_xlfn.TEXTJOIN("; ",TRUE,IF((L_Map[MÃ BC]=L_FS[[#This Row],[MÃ]])*(L_Map[BCR]=0),L_Map[CHỈ TIÊU THUYẾT MINH],""))</f>
        <v>Vốn chủ sở hữu</v>
      </c>
      <c r="N106" s="4"/>
      <c r="O106" s="4"/>
      <c r="P106" s="4"/>
    </row>
    <row r="107" spans="1:16" x14ac:dyDescent="0.4">
      <c r="A107" s="7"/>
      <c r="B107" s="4"/>
      <c r="C107" s="8" t="s">
        <v>396</v>
      </c>
      <c r="D107" s="8" t="s">
        <v>397</v>
      </c>
      <c r="E107" s="18">
        <v>0</v>
      </c>
      <c r="F107" s="18">
        <v>1</v>
      </c>
      <c r="G107" s="8" t="b">
        <v>1</v>
      </c>
      <c r="H107" s="8" t="s">
        <v>396</v>
      </c>
      <c r="I107" s="8" t="s">
        <v>375</v>
      </c>
      <c r="J107" s="8"/>
      <c r="K107" s="8" t="b">
        <v>1</v>
      </c>
      <c r="L107" s="4" t="str" cm="1">
        <f t="array" ref="L107">_xlfn.LET(_xlpm.a,_xlfn.TEXTJOIN(";",TRUE,IF((L_Map[MÃ BC]=L_FS[[#This Row],[MÃ]]),L_Map[MÃ TM],"")),IF(LEN(_xlpm.a)&gt;1,_xlpm.a,""))</f>
        <v>250_</v>
      </c>
      <c r="M107" s="4" t="str" cm="1">
        <f t="array" ref="M107">_xlfn.TEXTJOIN("; ",TRUE,IF((L_Map[MÃ BC]=L_FS[[#This Row],[MÃ]])*(L_Map[BCR]=0),L_Map[CHỈ TIÊU THUYẾT MINH],""))</f>
        <v>Vốn chủ sở hữu</v>
      </c>
      <c r="N107" s="4"/>
      <c r="O107" s="4"/>
      <c r="P107" s="4"/>
    </row>
    <row r="108" spans="1:16" x14ac:dyDescent="0.4">
      <c r="A108" s="7"/>
      <c r="B108" s="4"/>
      <c r="C108" s="8" t="s">
        <v>221</v>
      </c>
      <c r="D108" s="8" t="s">
        <v>398</v>
      </c>
      <c r="E108" s="18">
        <v>0</v>
      </c>
      <c r="F108" s="18">
        <v>1</v>
      </c>
      <c r="G108" s="8" t="b">
        <v>1</v>
      </c>
      <c r="H108" s="8" t="s">
        <v>221</v>
      </c>
      <c r="I108" s="8" t="s">
        <v>375</v>
      </c>
      <c r="J108" s="8"/>
      <c r="K108" s="8" t="b">
        <v>1</v>
      </c>
      <c r="L108" s="4" t="str" cm="1">
        <f t="array" ref="L108">_xlfn.LET(_xlpm.a,_xlfn.TEXTJOIN(";",TRUE,IF((L_Map[MÃ BC]=L_FS[[#This Row],[MÃ]]),L_Map[MÃ TM],"")),IF(LEN(_xlpm.a)&gt;1,_xlpm.a,""))</f>
        <v>250_</v>
      </c>
      <c r="M108" s="4" t="str" cm="1">
        <f t="array" ref="M108">_xlfn.TEXTJOIN("; ",TRUE,IF((L_Map[MÃ BC]=L_FS[[#This Row],[MÃ]])*(L_Map[BCR]=0),L_Map[CHỈ TIÊU THUYẾT MINH],""))</f>
        <v>Vốn chủ sở hữu</v>
      </c>
      <c r="N108" s="4"/>
      <c r="O108" s="4"/>
      <c r="P108" s="4"/>
    </row>
    <row r="109" spans="1:16" x14ac:dyDescent="0.4">
      <c r="A109" s="7"/>
      <c r="B109" s="4"/>
      <c r="C109" s="8" t="s">
        <v>399</v>
      </c>
      <c r="D109" s="8" t="s">
        <v>400</v>
      </c>
      <c r="E109" s="18">
        <v>0</v>
      </c>
      <c r="F109" s="18">
        <v>1</v>
      </c>
      <c r="G109" s="8" t="b">
        <v>1</v>
      </c>
      <c r="H109" s="8" t="s">
        <v>399</v>
      </c>
      <c r="I109" s="8" t="s">
        <v>375</v>
      </c>
      <c r="J109" s="8"/>
      <c r="K109" s="8" t="b">
        <v>1</v>
      </c>
      <c r="L109" s="4" t="str" cm="1">
        <f t="array" ref="L109">_xlfn.LET(_xlpm.a,_xlfn.TEXTJOIN(";",TRUE,IF((L_Map[MÃ BC]=L_FS[[#This Row],[MÃ]]),L_Map[MÃ TM],"")),IF(LEN(_xlpm.a)&gt;1,_xlpm.a,""))</f>
        <v>250_</v>
      </c>
      <c r="M109" s="4" t="str" cm="1">
        <f t="array" ref="M109">_xlfn.TEXTJOIN("; ",TRUE,IF((L_Map[MÃ BC]=L_FS[[#This Row],[MÃ]])*(L_Map[BCR]=0),L_Map[CHỈ TIÊU THUYẾT MINH],""))</f>
        <v>Vốn chủ sở hữu</v>
      </c>
      <c r="N109" s="4"/>
      <c r="O109" s="4"/>
      <c r="P109" s="4"/>
    </row>
    <row r="110" spans="1:16" x14ac:dyDescent="0.4">
      <c r="A110" s="7"/>
      <c r="B110" s="4"/>
      <c r="C110" s="8" t="s">
        <v>191</v>
      </c>
      <c r="D110" s="8" t="s">
        <v>401</v>
      </c>
      <c r="E110" s="18">
        <v>0</v>
      </c>
      <c r="F110" s="18">
        <v>1</v>
      </c>
      <c r="G110" s="8" t="b">
        <v>1</v>
      </c>
      <c r="H110" s="8" t="s">
        <v>191</v>
      </c>
      <c r="I110" s="8" t="s">
        <v>375</v>
      </c>
      <c r="J110" s="8"/>
      <c r="K110" s="8" t="b">
        <v>1</v>
      </c>
      <c r="L110" s="4" t="str" cm="1">
        <f t="array" ref="L110">_xlfn.LET(_xlpm.a,_xlfn.TEXTJOIN(";",TRUE,IF((L_Map[MÃ BC]=L_FS[[#This Row],[MÃ]]),L_Map[MÃ TM],"")),IF(LEN(_xlpm.a)&gt;1,_xlpm.a,""))</f>
        <v>250_</v>
      </c>
      <c r="M110" s="4" t="str" cm="1">
        <f t="array" ref="M110">_xlfn.TEXTJOIN("; ",TRUE,IF((L_Map[MÃ BC]=L_FS[[#This Row],[MÃ]])*(L_Map[BCR]=0),L_Map[CHỈ TIÊU THUYẾT MINH],""))</f>
        <v>Vốn chủ sở hữu</v>
      </c>
      <c r="N110" s="4"/>
      <c r="O110" s="4"/>
      <c r="P110" s="4"/>
    </row>
    <row r="111" spans="1:16" x14ac:dyDescent="0.4">
      <c r="A111" s="7"/>
      <c r="B111" s="4"/>
      <c r="C111" s="8" t="s">
        <v>402</v>
      </c>
      <c r="D111" s="8" t="s">
        <v>403</v>
      </c>
      <c r="E111" s="18">
        <v>0</v>
      </c>
      <c r="F111" s="18">
        <v>1</v>
      </c>
      <c r="G111" s="8" t="b">
        <v>1</v>
      </c>
      <c r="H111" s="8" t="s">
        <v>402</v>
      </c>
      <c r="I111" s="8" t="s">
        <v>375</v>
      </c>
      <c r="J111" s="8"/>
      <c r="K111" s="8" t="b">
        <v>1</v>
      </c>
      <c r="L111" s="4" t="str" cm="1">
        <f t="array" ref="L111">_xlfn.LET(_xlpm.a,_xlfn.TEXTJOIN(";",TRUE,IF((L_Map[MÃ BC]=L_FS[[#This Row],[MÃ]]),L_Map[MÃ TM],"")),IF(LEN(_xlpm.a)&gt;1,_xlpm.a,""))</f>
        <v>252_</v>
      </c>
      <c r="M111" s="4" t="str" cm="1">
        <f t="array" ref="M111">_xlfn.TEXTJOIN("; ",TRUE,IF((L_Map[MÃ BC]=L_FS[[#This Row],[MÃ]])*(L_Map[BCR]=0),L_Map[CHỈ TIÊU THUYẾT MINH],""))</f>
        <v>Nguồn kinh phí</v>
      </c>
      <c r="N111" s="4"/>
      <c r="O111" s="4"/>
      <c r="P111" s="4"/>
    </row>
    <row r="112" spans="1:16" x14ac:dyDescent="0.4">
      <c r="A112" s="7"/>
      <c r="B112" s="4"/>
      <c r="C112" s="8" t="s">
        <v>404</v>
      </c>
      <c r="D112" s="8" t="s">
        <v>405</v>
      </c>
      <c r="E112" s="18">
        <v>0</v>
      </c>
      <c r="F112" s="18">
        <v>1</v>
      </c>
      <c r="G112" s="8" t="b">
        <v>1</v>
      </c>
      <c r="H112" s="8" t="s">
        <v>404</v>
      </c>
      <c r="I112" s="8" t="s">
        <v>375</v>
      </c>
      <c r="J112" s="8"/>
      <c r="K112" s="8" t="b">
        <v>1</v>
      </c>
      <c r="L112" s="4" t="str" cm="1">
        <f t="array" ref="L112">_xlfn.LET(_xlpm.a,_xlfn.TEXTJOIN(";",TRUE,IF((L_Map[MÃ BC]=L_FS[[#This Row],[MÃ]]),L_Map[MÃ TM],"")),IF(LEN(_xlpm.a)&gt;1,_xlpm.a,""))</f>
        <v>252_</v>
      </c>
      <c r="M112" s="4" t="str" cm="1">
        <f t="array" ref="M112">_xlfn.TEXTJOIN("; ",TRUE,IF((L_Map[MÃ BC]=L_FS[[#This Row],[MÃ]])*(L_Map[BCR]=0),L_Map[CHỈ TIÊU THUYẾT MINH],""))</f>
        <v>Nguồn kinh phí</v>
      </c>
      <c r="N112" s="4"/>
      <c r="O112" s="4"/>
      <c r="P112" s="4"/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2"/>
  <sheetViews>
    <sheetView showGridLines="0" tabSelected="1" zoomScaleNormal="100" workbookViewId="0">
      <pane ySplit="5" topLeftCell="A6" activePane="bottomLeft" state="frozen"/>
      <selection activeCell="H20" sqref="H20"/>
      <selection pane="bottomLeft" activeCell="G10" sqref="G10"/>
    </sheetView>
  </sheetViews>
  <sheetFormatPr defaultRowHeight="13.15" x14ac:dyDescent="0.4"/>
  <cols>
    <col min="1" max="1" width="27.42578125" style="2" customWidth="1"/>
    <col min="3" max="3" width="11.78515625" customWidth="1"/>
    <col min="4" max="4" width="19.5703125" customWidth="1"/>
    <col min="7" max="7" width="44.42578125" customWidth="1"/>
    <col min="8" max="8" width="17" customWidth="1"/>
    <col min="9" max="9" width="11.42578125" customWidth="1"/>
    <col min="10" max="10" width="6.2109375" customWidth="1"/>
    <col min="11" max="11" width="9" customWidth="1"/>
    <col min="12" max="12" width="21.78515625" customWidth="1"/>
    <col min="13" max="13" width="5.42578125" customWidth="1"/>
    <col min="14" max="14" width="19.42578125" customWidth="1"/>
    <col min="15" max="15" width="57" customWidth="1"/>
  </cols>
  <sheetData>
    <row r="1" spans="1:18" ht="13.5" customHeight="1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.5" customHeight="1" x14ac:dyDescent="0.4">
      <c r="A2" s="2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5" customHeight="1" x14ac:dyDescent="0.4">
      <c r="A3" s="27"/>
      <c r="B3" s="5"/>
      <c r="C3" s="4" t="s">
        <v>406</v>
      </c>
      <c r="D3" s="5"/>
      <c r="E3" s="5"/>
      <c r="F3" s="5"/>
      <c r="G3" s="4" t="s">
        <v>407</v>
      </c>
      <c r="H3" s="5"/>
      <c r="I3" s="5"/>
      <c r="J3" s="4"/>
      <c r="K3" s="4"/>
      <c r="L3" s="4"/>
      <c r="M3" s="4"/>
      <c r="N3" s="4"/>
      <c r="O3" s="4"/>
      <c r="P3" s="4"/>
      <c r="Q3" s="4"/>
      <c r="R3" s="4"/>
    </row>
    <row r="4" spans="1:18" ht="13.5" customHeight="1" x14ac:dyDescent="0.4">
      <c r="A4" s="27"/>
      <c r="B4" s="4"/>
      <c r="C4" s="4"/>
      <c r="D4" s="4"/>
      <c r="E4" s="4"/>
      <c r="F4" s="4"/>
      <c r="G4" s="19" t="s">
        <v>408</v>
      </c>
      <c r="H4" s="4" t="s">
        <v>127</v>
      </c>
      <c r="I4" s="4" t="s">
        <v>127</v>
      </c>
      <c r="J4" s="4" t="s">
        <v>409</v>
      </c>
      <c r="K4" s="4" t="s">
        <v>410</v>
      </c>
      <c r="L4" s="4" t="s">
        <v>411</v>
      </c>
      <c r="M4" s="4"/>
      <c r="N4" s="4"/>
      <c r="O4" s="4"/>
      <c r="P4" s="4"/>
      <c r="Q4" s="4"/>
      <c r="R4" s="4"/>
    </row>
    <row r="5" spans="1:18" x14ac:dyDescent="0.4">
      <c r="A5" s="6" t="str">
        <f>'Công ty'!A5</f>
        <v>BCTC hợp nhất</v>
      </c>
      <c r="B5" s="4"/>
      <c r="C5" s="4" t="s">
        <v>412</v>
      </c>
      <c r="D5" s="4" t="s">
        <v>413</v>
      </c>
      <c r="E5" s="4"/>
      <c r="F5" s="4" t="s">
        <v>27</v>
      </c>
      <c r="G5" s="4" t="s">
        <v>176</v>
      </c>
      <c r="H5" s="4" t="s">
        <v>181</v>
      </c>
      <c r="I5" s="4" t="s">
        <v>414</v>
      </c>
      <c r="J5" s="4" t="s">
        <v>415</v>
      </c>
      <c r="K5" s="4" t="s">
        <v>416</v>
      </c>
      <c r="L5" s="4" t="s">
        <v>417</v>
      </c>
      <c r="M5" s="4" t="s">
        <v>418</v>
      </c>
      <c r="N5" s="4" t="s">
        <v>419</v>
      </c>
      <c r="O5" s="4" t="s">
        <v>420</v>
      </c>
      <c r="P5" s="4"/>
      <c r="Q5" s="4"/>
      <c r="R5" s="4" t="s">
        <v>5</v>
      </c>
    </row>
    <row r="6" spans="1:18" x14ac:dyDescent="0.4">
      <c r="A6" s="7"/>
      <c r="B6" s="4"/>
      <c r="C6" s="4" t="s">
        <v>421</v>
      </c>
      <c r="D6" s="4" t="s">
        <v>422</v>
      </c>
      <c r="E6" s="4"/>
      <c r="F6" s="8" t="s">
        <v>423</v>
      </c>
      <c r="G6" s="8" t="s">
        <v>424</v>
      </c>
      <c r="H6" s="8" t="s">
        <v>224</v>
      </c>
      <c r="I6" s="8" t="s">
        <v>421</v>
      </c>
      <c r="J6" s="18">
        <v>1</v>
      </c>
      <c r="K6" s="18"/>
      <c r="L6" s="18"/>
      <c r="M6" s="4">
        <f>COUNTIFS(L_Map[MÃ TM],L_TM[[#This Row],[MÃ]])</f>
        <v>2</v>
      </c>
      <c r="N6" s="4" t="str" cm="1">
        <f t="array" ref="N6">_xlfn.TEXTJOIN(";",TRUE,IF(L_Map[MÃ TM]=L_TM[[#This Row],[MÃ]],L_Map[MÃ BC],""))</f>
        <v>111_;112_</v>
      </c>
      <c r="O6" s="4" t="str" cm="1">
        <f t="array" ref="O6">_xlfn.TEXTJOIN("; ",TRUE,IF(L_Map[MÃ TM]=L_TM[[#This Row],[MÃ]],L_Map[CHỈ TIÊU BÁO CÁO],""))</f>
        <v>Tiền; Các khoản tương đương tiền</v>
      </c>
      <c r="P6" s="4"/>
      <c r="Q6" s="4"/>
      <c r="R6" s="4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4">
      <c r="A7" s="7"/>
      <c r="B7" s="4"/>
      <c r="C7" s="4" t="s">
        <v>425</v>
      </c>
      <c r="D7" s="4" t="s">
        <v>426</v>
      </c>
      <c r="E7" s="4"/>
      <c r="F7" s="8" t="s">
        <v>197</v>
      </c>
      <c r="G7" s="8" t="s">
        <v>232</v>
      </c>
      <c r="H7" s="8" t="s">
        <v>224</v>
      </c>
      <c r="I7" s="8" t="s">
        <v>421</v>
      </c>
      <c r="J7" s="18">
        <v>1</v>
      </c>
      <c r="K7" s="18"/>
      <c r="L7" s="18"/>
      <c r="M7" s="4">
        <f>COUNTIFS(L_Map[MÃ TM],L_TM[[#This Row],[MÃ]])</f>
        <v>1</v>
      </c>
      <c r="N7" s="4" t="str" cm="1">
        <f t="array" ref="N7">_xlfn.TEXTJOIN(";",TRUE,IF(L_Map[MÃ TM]=L_TM[[#This Row],[MÃ]],L_Map[MÃ BC],""))</f>
        <v>123_</v>
      </c>
      <c r="O7" s="4" t="str" cm="1">
        <f t="array" ref="O7">_xlfn.TEXTJOIN("; ",TRUE,IF(L_Map[MÃ TM]=L_TM[[#This Row],[MÃ]],L_Map[CHỈ TIÊU BÁO CÁO],""))</f>
        <v>Đầu tư nắm giữ đến ngày đáo hạn ngắn hạn</v>
      </c>
      <c r="P7" s="4"/>
      <c r="Q7" s="4"/>
      <c r="R7" s="4"/>
    </row>
    <row r="8" spans="1:18" x14ac:dyDescent="0.4">
      <c r="A8" s="10" t="s">
        <v>10</v>
      </c>
      <c r="B8" s="4"/>
      <c r="C8" s="4" t="s">
        <v>427</v>
      </c>
      <c r="D8" s="4" t="s">
        <v>428</v>
      </c>
      <c r="E8" s="4"/>
      <c r="F8" s="8" t="s">
        <v>199</v>
      </c>
      <c r="G8" s="8" t="s">
        <v>307</v>
      </c>
      <c r="H8" s="8" t="s">
        <v>265</v>
      </c>
      <c r="I8" s="8" t="s">
        <v>421</v>
      </c>
      <c r="J8" s="18">
        <v>1</v>
      </c>
      <c r="K8" s="18"/>
      <c r="L8" s="18"/>
      <c r="M8" s="4">
        <f>COUNTIFS(L_Map[MÃ TM],L_TM[[#This Row],[MÃ]])</f>
        <v>1</v>
      </c>
      <c r="N8" s="4" t="str" cm="1">
        <f t="array" ref="N8">_xlfn.TEXTJOIN(";",TRUE,IF(L_Map[MÃ TM]=L_TM[[#This Row],[MÃ]],L_Map[MÃ BC],""))</f>
        <v>255_</v>
      </c>
      <c r="O8" s="4" t="str" cm="1">
        <f t="array" ref="O8">_xlfn.TEXTJOIN("; ",TRUE,IF(L_Map[MÃ TM]=L_TM[[#This Row],[MÃ]],L_Map[CHỈ TIÊU BÁO CÁO],""))</f>
        <v>Đầu tư nắm giữ đến ngày đáo hạn dài hạn</v>
      </c>
      <c r="P8" s="4"/>
      <c r="Q8" s="4"/>
      <c r="R8" s="4"/>
    </row>
    <row r="9" spans="1:18" x14ac:dyDescent="0.4">
      <c r="A9" s="7"/>
      <c r="B9" s="4"/>
      <c r="C9" s="4" t="s">
        <v>429</v>
      </c>
      <c r="D9" s="4" t="s">
        <v>430</v>
      </c>
      <c r="E9" s="4"/>
      <c r="F9" s="8" t="s">
        <v>201</v>
      </c>
      <c r="G9" s="8" t="s">
        <v>299</v>
      </c>
      <c r="H9" s="8" t="s">
        <v>265</v>
      </c>
      <c r="I9" s="8" t="s">
        <v>421</v>
      </c>
      <c r="J9" s="18">
        <v>1</v>
      </c>
      <c r="K9" s="18"/>
      <c r="L9" s="18"/>
      <c r="M9" s="4">
        <f>COUNTIFS(L_Map[MÃ TM],L_TM[[#This Row],[MÃ]])</f>
        <v>1</v>
      </c>
      <c r="N9" s="4" t="str" cm="1">
        <f t="array" ref="N9">_xlfn.TEXTJOIN(";",TRUE,IF(L_Map[MÃ TM]=L_TM[[#This Row],[MÃ]],L_Map[MÃ BC],""))</f>
        <v>251_</v>
      </c>
      <c r="O9" s="4" t="str" cm="1">
        <f t="array" ref="O9">_xlfn.TEXTJOIN("; ",TRUE,IF(L_Map[MÃ TM]=L_TM[[#This Row],[MÃ]],L_Map[CHỈ TIÊU BÁO CÁO],""))</f>
        <v>Đầu tư vào công ty con</v>
      </c>
      <c r="P9" s="4"/>
      <c r="Q9" s="4"/>
      <c r="R9" s="4"/>
    </row>
    <row r="10" spans="1:18" x14ac:dyDescent="0.4">
      <c r="A10" s="10" t="s">
        <v>15</v>
      </c>
      <c r="B10" s="4"/>
      <c r="C10" s="4" t="s">
        <v>431</v>
      </c>
      <c r="D10" s="4" t="s">
        <v>432</v>
      </c>
      <c r="E10" s="4"/>
      <c r="F10" s="8" t="s">
        <v>203</v>
      </c>
      <c r="G10" s="8" t="s">
        <v>759</v>
      </c>
      <c r="H10" s="8" t="s">
        <v>265</v>
      </c>
      <c r="I10" s="8" t="s">
        <v>421</v>
      </c>
      <c r="J10" s="18">
        <v>1</v>
      </c>
      <c r="K10" s="18"/>
      <c r="L10" s="18"/>
      <c r="M10" s="4">
        <f>COUNTIFS(L_Map[MÃ TM],L_TM[[#This Row],[MÃ]])</f>
        <v>1</v>
      </c>
      <c r="N10" s="4" t="str" cm="1">
        <f t="array" ref="N10">_xlfn.TEXTJOIN(";",TRUE,IF(L_Map[MÃ TM]=L_TM[[#This Row],[MÃ]],L_Map[MÃ BC],""))</f>
        <v>252_</v>
      </c>
      <c r="O10" s="4" t="str" cm="1">
        <f t="array" ref="O10">_xlfn.TEXTJOIN("; ",TRUE,IF(L_Map[MÃ TM]=L_TM[[#This Row],[MÃ]],L_Map[CHỈ TIÊU BÁO CÁO],""))</f>
        <v>Đầu tư vào công ty liên doanh, liên kết</v>
      </c>
      <c r="P10" s="4"/>
      <c r="Q10" s="4"/>
      <c r="R10" s="4"/>
    </row>
    <row r="11" spans="1:18" x14ac:dyDescent="0.4">
      <c r="A11" s="7"/>
      <c r="B11" s="4"/>
      <c r="C11" s="4" t="s">
        <v>433</v>
      </c>
      <c r="D11" s="4" t="s">
        <v>434</v>
      </c>
      <c r="E11" s="4"/>
      <c r="F11" s="8" t="s">
        <v>205</v>
      </c>
      <c r="G11" s="8" t="s">
        <v>303</v>
      </c>
      <c r="H11" s="8" t="s">
        <v>265</v>
      </c>
      <c r="I11" s="8" t="s">
        <v>421</v>
      </c>
      <c r="J11" s="18">
        <v>1</v>
      </c>
      <c r="K11" s="18"/>
      <c r="L11" s="18"/>
      <c r="M11" s="4">
        <f>COUNTIFS(L_Map[MÃ TM],L_TM[[#This Row],[MÃ]])</f>
        <v>1</v>
      </c>
      <c r="N11" s="4" t="str" cm="1">
        <f t="array" ref="N11">_xlfn.TEXTJOIN(";",TRUE,IF(L_Map[MÃ TM]=L_TM[[#This Row],[MÃ]],L_Map[MÃ BC],""))</f>
        <v>253_</v>
      </c>
      <c r="O11" s="4" t="str" cm="1">
        <f t="array" ref="O11">_xlfn.TEXTJOIN("; ",TRUE,IF(L_Map[MÃ TM]=L_TM[[#This Row],[MÃ]],L_Map[CHỈ TIÊU BÁO CÁO],""))</f>
        <v>Đầu tư góp vốn vào đơn vị khác</v>
      </c>
      <c r="P11" s="4"/>
      <c r="Q11" s="4"/>
      <c r="R11" s="4"/>
    </row>
    <row r="12" spans="1:18" x14ac:dyDescent="0.4">
      <c r="A12" s="10" t="s">
        <v>16</v>
      </c>
      <c r="B12" s="4"/>
      <c r="C12" s="4" t="s">
        <v>435</v>
      </c>
      <c r="D12" s="4" t="s">
        <v>436</v>
      </c>
      <c r="E12" s="4"/>
      <c r="F12" s="8" t="s">
        <v>207</v>
      </c>
      <c r="G12" s="8" t="s">
        <v>228</v>
      </c>
      <c r="H12" s="8" t="s">
        <v>224</v>
      </c>
      <c r="I12" s="8" t="s">
        <v>421</v>
      </c>
      <c r="J12" s="18">
        <v>1</v>
      </c>
      <c r="K12" s="18"/>
      <c r="L12" s="18"/>
      <c r="M12" s="4">
        <f>COUNTIFS(L_Map[MÃ TM],L_TM[[#This Row],[MÃ]])</f>
        <v>1</v>
      </c>
      <c r="N12" s="4" t="str" cm="1">
        <f t="array" ref="N12">_xlfn.TEXTJOIN(";",TRUE,IF(L_Map[MÃ TM]=L_TM[[#This Row],[MÃ]],L_Map[MÃ BC],""))</f>
        <v>121_</v>
      </c>
      <c r="O12" s="4" t="str" cm="1">
        <f t="array" ref="O12">_xlfn.TEXTJOIN("; ",TRUE,IF(L_Map[MÃ TM]=L_TM[[#This Row],[MÃ]],L_Map[CHỈ TIÊU BÁO CÁO],""))</f>
        <v>Chứng khoán kinh doanh</v>
      </c>
      <c r="P12" s="4"/>
      <c r="Q12" s="4"/>
      <c r="R12" s="4"/>
    </row>
    <row r="13" spans="1:18" x14ac:dyDescent="0.4">
      <c r="A13" s="7"/>
      <c r="B13" s="4"/>
      <c r="C13" s="4"/>
      <c r="D13" s="4"/>
      <c r="E13" s="4"/>
      <c r="F13" s="8" t="s">
        <v>437</v>
      </c>
      <c r="G13" s="8" t="s">
        <v>230</v>
      </c>
      <c r="H13" s="8" t="s">
        <v>224</v>
      </c>
      <c r="I13" s="8" t="s">
        <v>421</v>
      </c>
      <c r="J13" s="18">
        <v>-1</v>
      </c>
      <c r="K13" s="18"/>
      <c r="L13" s="18" t="s">
        <v>438</v>
      </c>
      <c r="M13" s="4">
        <f>COUNTIFS(L_Map[MÃ TM],L_TM[[#This Row],[MÃ]])</f>
        <v>1</v>
      </c>
      <c r="N13" s="4" t="str" cm="1">
        <f t="array" ref="N13">_xlfn.TEXTJOIN(";",TRUE,IF(L_Map[MÃ TM]=L_TM[[#This Row],[MÃ]],L_Map[MÃ BC],""))</f>
        <v>122_</v>
      </c>
      <c r="O13" s="4" t="str" cm="1">
        <f t="array" ref="O13">_xlfn.TEXTJOIN("; ",TRUE,IF(L_Map[MÃ TM]=L_TM[[#This Row],[MÃ]],L_Map[CHỈ TIÊU BÁO CÁO],""))</f>
        <v>Dự phòng giảm giá chứng khoán kinh doanh (*)</v>
      </c>
      <c r="P13" s="4"/>
      <c r="Q13" s="4"/>
      <c r="R13" s="4"/>
    </row>
    <row r="14" spans="1:18" x14ac:dyDescent="0.4">
      <c r="A14" s="10" t="s">
        <v>17</v>
      </c>
      <c r="B14" s="4"/>
      <c r="C14" s="4"/>
      <c r="D14" s="4"/>
      <c r="E14" s="4"/>
      <c r="F14" s="8" t="s">
        <v>439</v>
      </c>
      <c r="G14" s="8" t="s">
        <v>305</v>
      </c>
      <c r="H14" s="8" t="s">
        <v>265</v>
      </c>
      <c r="I14" s="8" t="s">
        <v>421</v>
      </c>
      <c r="J14" s="18">
        <v>-1</v>
      </c>
      <c r="K14" s="18"/>
      <c r="L14" s="18" t="s">
        <v>440</v>
      </c>
      <c r="M14" s="4">
        <f>COUNTIFS(L_Map[MÃ TM],L_TM[[#This Row],[MÃ]])</f>
        <v>1</v>
      </c>
      <c r="N14" s="4" t="str" cm="1">
        <f t="array" ref="N14">_xlfn.TEXTJOIN(";",TRUE,IF(L_Map[MÃ TM]=L_TM[[#This Row],[MÃ]],L_Map[MÃ BC],""))</f>
        <v>254_</v>
      </c>
      <c r="O14" s="4" t="str" cm="1">
        <f t="array" ref="O14">_xlfn.TEXTJOIN("; ",TRUE,IF(L_Map[MÃ TM]=L_TM[[#This Row],[MÃ]],L_Map[CHỈ TIÊU BÁO CÁO],""))</f>
        <v>Dự phòng đầu tư tài chính dài hạn (*)</v>
      </c>
      <c r="P14" s="4"/>
      <c r="Q14" s="4"/>
      <c r="R14" s="4"/>
    </row>
    <row r="15" spans="1:18" x14ac:dyDescent="0.4">
      <c r="A15" s="7"/>
      <c r="B15" s="4"/>
      <c r="C15" s="4"/>
      <c r="D15" s="4"/>
      <c r="E15" s="4"/>
      <c r="F15" s="8" t="s">
        <v>209</v>
      </c>
      <c r="G15" s="8" t="s">
        <v>441</v>
      </c>
      <c r="H15" s="8" t="s">
        <v>224</v>
      </c>
      <c r="I15" s="8" t="s">
        <v>421</v>
      </c>
      <c r="J15" s="18">
        <v>1</v>
      </c>
      <c r="K15" s="18"/>
      <c r="L15" s="18"/>
      <c r="M15" s="4">
        <f>COUNTIFS(L_Map[MÃ TM],L_TM[[#This Row],[MÃ]])</f>
        <v>1</v>
      </c>
      <c r="N15" s="4" t="str" cm="1">
        <f t="array" ref="N15">_xlfn.TEXTJOIN(";",TRUE,IF(L_Map[MÃ TM]=L_TM[[#This Row],[MÃ]],L_Map[MÃ BC],""))</f>
        <v>131_</v>
      </c>
      <c r="O15" s="4" t="str" cm="1">
        <f t="array" ref="O15">_xlfn.TEXTJOIN("; ",TRUE,IF(L_Map[MÃ TM]=L_TM[[#This Row],[MÃ]],L_Map[CHỈ TIÊU BÁO CÁO],""))</f>
        <v>Phải thu ngắn hạn của khách hàng</v>
      </c>
      <c r="P15" s="4"/>
      <c r="Q15" s="4"/>
      <c r="R15" s="4"/>
    </row>
    <row r="16" spans="1:18" x14ac:dyDescent="0.4">
      <c r="A16" s="10" t="s">
        <v>18</v>
      </c>
      <c r="B16" s="4"/>
      <c r="C16" s="4"/>
      <c r="D16" s="4"/>
      <c r="E16" s="4"/>
      <c r="F16" s="8" t="s">
        <v>442</v>
      </c>
      <c r="G16" s="8" t="s">
        <v>443</v>
      </c>
      <c r="H16" s="8" t="s">
        <v>224</v>
      </c>
      <c r="I16" s="8" t="s">
        <v>421</v>
      </c>
      <c r="J16" s="18">
        <v>1</v>
      </c>
      <c r="K16" s="18" t="b">
        <v>1</v>
      </c>
      <c r="L16" s="18"/>
      <c r="M16" s="4">
        <f>COUNTIFS(L_Map[MÃ TM],L_TM[[#This Row],[MÃ]])</f>
        <v>1</v>
      </c>
      <c r="N16" s="4" t="str" cm="1">
        <f t="array" ref="N16">_xlfn.TEXTJOIN(";",TRUE,IF(L_Map[MÃ TM]=L_TM[[#This Row],[MÃ]],L_Map[MÃ BC],""))</f>
        <v>131_</v>
      </c>
      <c r="O16" s="4" t="str" cm="1">
        <f t="array" ref="O16">_xlfn.TEXTJOIN("; ",TRUE,IF(L_Map[MÃ TM]=L_TM[[#This Row],[MÃ]],L_Map[CHỈ TIÊU BÁO CÁO],""))</f>
        <v>Phải thu ngắn hạn của khách hàng</v>
      </c>
      <c r="P16" s="4"/>
      <c r="Q16" s="4"/>
      <c r="R16" s="4"/>
    </row>
    <row r="17" spans="1:18" x14ac:dyDescent="0.4">
      <c r="A17" s="7"/>
      <c r="B17" s="4"/>
      <c r="C17" s="4"/>
      <c r="D17" s="4"/>
      <c r="E17" s="4"/>
      <c r="F17" s="8" t="s">
        <v>211</v>
      </c>
      <c r="G17" s="8" t="s">
        <v>444</v>
      </c>
      <c r="H17" s="8" t="s">
        <v>265</v>
      </c>
      <c r="I17" s="8" t="s">
        <v>421</v>
      </c>
      <c r="J17" s="18">
        <v>1</v>
      </c>
      <c r="K17" s="18"/>
      <c r="L17" s="18"/>
      <c r="M17" s="4">
        <f>COUNTIFS(L_Map[MÃ TM],L_TM[[#This Row],[MÃ]])</f>
        <v>1</v>
      </c>
      <c r="N17" s="4" t="str" cm="1">
        <f t="array" ref="N17">_xlfn.TEXTJOIN(";",TRUE,IF(L_Map[MÃ TM]=L_TM[[#This Row],[MÃ]],L_Map[MÃ BC],""))</f>
        <v>211_</v>
      </c>
      <c r="O17" s="4" t="str" cm="1">
        <f t="array" ref="O17">_xlfn.TEXTJOIN("; ",TRUE,IF(L_Map[MÃ TM]=L_TM[[#This Row],[MÃ]],L_Map[CHỈ TIÊU BÁO CÁO],""))</f>
        <v>Phải thu dài hạn của khách hàng</v>
      </c>
      <c r="P17" s="4"/>
      <c r="Q17" s="4"/>
      <c r="R17" s="4"/>
    </row>
    <row r="18" spans="1:18" x14ac:dyDescent="0.4">
      <c r="A18" s="9" t="s">
        <v>19</v>
      </c>
      <c r="B18" s="4"/>
      <c r="C18" s="4"/>
      <c r="D18" s="4"/>
      <c r="E18" s="4"/>
      <c r="F18" s="8" t="s">
        <v>445</v>
      </c>
      <c r="G18" s="8" t="s">
        <v>446</v>
      </c>
      <c r="H18" s="8" t="s">
        <v>265</v>
      </c>
      <c r="I18" s="8" t="s">
        <v>421</v>
      </c>
      <c r="J18" s="18">
        <v>1</v>
      </c>
      <c r="K18" s="18" t="b">
        <v>1</v>
      </c>
      <c r="L18" s="18"/>
      <c r="M18" s="4">
        <f>COUNTIFS(L_Map[MÃ TM],L_TM[[#This Row],[MÃ]])</f>
        <v>1</v>
      </c>
      <c r="N18" s="4" t="str" cm="1">
        <f t="array" ref="N18">_xlfn.TEXTJOIN(";",TRUE,IF(L_Map[MÃ TM]=L_TM[[#This Row],[MÃ]],L_Map[MÃ BC],""))</f>
        <v>211_</v>
      </c>
      <c r="O18" s="4" t="str" cm="1">
        <f t="array" ref="O18">_xlfn.TEXTJOIN("; ",TRUE,IF(L_Map[MÃ TM]=L_TM[[#This Row],[MÃ]],L_Map[CHỈ TIÊU BÁO CÁO],""))</f>
        <v>Phải thu dài hạn của khách hàng</v>
      </c>
      <c r="P18" s="4"/>
      <c r="Q18" s="4"/>
      <c r="R18" s="4"/>
    </row>
    <row r="19" spans="1:18" x14ac:dyDescent="0.4">
      <c r="A19" s="7"/>
      <c r="B19" s="4"/>
      <c r="C19" s="4"/>
      <c r="D19" s="4"/>
      <c r="E19" s="4"/>
      <c r="F19" s="8" t="s">
        <v>447</v>
      </c>
      <c r="G19" s="8" t="s">
        <v>236</v>
      </c>
      <c r="H19" s="8" t="s">
        <v>224</v>
      </c>
      <c r="I19" s="8" t="s">
        <v>421</v>
      </c>
      <c r="J19" s="18">
        <v>1</v>
      </c>
      <c r="K19" s="18"/>
      <c r="L19" s="18"/>
      <c r="M19" s="4">
        <f>COUNTIFS(L_Map[MÃ TM],L_TM[[#This Row],[MÃ]])</f>
        <v>1</v>
      </c>
      <c r="N19" s="4" t="str" cm="1">
        <f t="array" ref="N19">_xlfn.TEXTJOIN(";",TRUE,IF(L_Map[MÃ TM]=L_TM[[#This Row],[MÃ]],L_Map[MÃ BC],""))</f>
        <v>132_</v>
      </c>
      <c r="O19" s="4" t="str" cm="1">
        <f t="array" ref="O19">_xlfn.TEXTJOIN("; ",TRUE,IF(L_Map[MÃ TM]=L_TM[[#This Row],[MÃ]],L_Map[CHỈ TIÊU BÁO CÁO],""))</f>
        <v>Trả trước cho người bán ngắn hạn</v>
      </c>
      <c r="P19" s="4"/>
      <c r="Q19" s="4"/>
      <c r="R19" s="4"/>
    </row>
    <row r="20" spans="1:18" x14ac:dyDescent="0.4">
      <c r="A20" s="10" t="s">
        <v>20</v>
      </c>
      <c r="B20" s="4"/>
      <c r="C20" s="4"/>
      <c r="D20" s="4"/>
      <c r="E20" s="4"/>
      <c r="F20" s="8" t="s">
        <v>448</v>
      </c>
      <c r="G20" s="8" t="s">
        <v>449</v>
      </c>
      <c r="H20" s="8" t="s">
        <v>224</v>
      </c>
      <c r="I20" s="8" t="s">
        <v>421</v>
      </c>
      <c r="J20" s="18">
        <v>1</v>
      </c>
      <c r="K20" s="18" t="b">
        <v>1</v>
      </c>
      <c r="L20" s="18"/>
      <c r="M20" s="4">
        <f>COUNTIFS(L_Map[MÃ TM],L_TM[[#This Row],[MÃ]])</f>
        <v>1</v>
      </c>
      <c r="N20" s="4" t="str" cm="1">
        <f t="array" ref="N20">_xlfn.TEXTJOIN(";",TRUE,IF(L_Map[MÃ TM]=L_TM[[#This Row],[MÃ]],L_Map[MÃ BC],""))</f>
        <v>132_</v>
      </c>
      <c r="O20" s="4" t="str" cm="1">
        <f t="array" ref="O20">_xlfn.TEXTJOIN("; ",TRUE,IF(L_Map[MÃ TM]=L_TM[[#This Row],[MÃ]],L_Map[CHỈ TIÊU BÁO CÁO],""))</f>
        <v>Trả trước cho người bán ngắn hạn</v>
      </c>
      <c r="P20" s="4"/>
      <c r="Q20" s="4"/>
      <c r="R20" s="4"/>
    </row>
    <row r="21" spans="1:18" x14ac:dyDescent="0.4">
      <c r="A21" s="7"/>
      <c r="B21" s="4"/>
      <c r="C21" s="4"/>
      <c r="D21" s="4"/>
      <c r="E21" s="4"/>
      <c r="F21" s="8" t="s">
        <v>450</v>
      </c>
      <c r="G21" s="8" t="s">
        <v>267</v>
      </c>
      <c r="H21" s="8" t="s">
        <v>265</v>
      </c>
      <c r="I21" s="8" t="s">
        <v>421</v>
      </c>
      <c r="J21" s="18">
        <v>1</v>
      </c>
      <c r="K21" s="18"/>
      <c r="L21" s="18"/>
      <c r="M21" s="4">
        <f>COUNTIFS(L_Map[MÃ TM],L_TM[[#This Row],[MÃ]])</f>
        <v>1</v>
      </c>
      <c r="N21" s="4" t="str" cm="1">
        <f t="array" ref="N21">_xlfn.TEXTJOIN(";",TRUE,IF(L_Map[MÃ TM]=L_TM[[#This Row],[MÃ]],L_Map[MÃ BC],""))</f>
        <v>212_</v>
      </c>
      <c r="O21" s="4" t="str" cm="1">
        <f t="array" ref="O21">_xlfn.TEXTJOIN("; ",TRUE,IF(L_Map[MÃ TM]=L_TM[[#This Row],[MÃ]],L_Map[CHỈ TIÊU BÁO CÁO],""))</f>
        <v>Trả trước cho người bán dài hạn</v>
      </c>
      <c r="P21" s="4"/>
      <c r="Q21" s="4"/>
      <c r="R21" s="4"/>
    </row>
    <row r="22" spans="1:18" x14ac:dyDescent="0.4">
      <c r="A22" s="10" t="s">
        <v>21</v>
      </c>
      <c r="B22" s="4"/>
      <c r="C22" s="4"/>
      <c r="D22" s="4"/>
      <c r="E22" s="4"/>
      <c r="F22" s="8" t="s">
        <v>451</v>
      </c>
      <c r="G22" s="8" t="s">
        <v>452</v>
      </c>
      <c r="H22" s="8" t="s">
        <v>265</v>
      </c>
      <c r="I22" s="8" t="s">
        <v>421</v>
      </c>
      <c r="J22" s="18">
        <v>1</v>
      </c>
      <c r="K22" s="18" t="b">
        <v>1</v>
      </c>
      <c r="L22" s="18"/>
      <c r="M22" s="4">
        <f>COUNTIFS(L_Map[MÃ TM],L_TM[[#This Row],[MÃ]])</f>
        <v>1</v>
      </c>
      <c r="N22" s="4" t="str" cm="1">
        <f t="array" ref="N22">_xlfn.TEXTJOIN(";",TRUE,IF(L_Map[MÃ TM]=L_TM[[#This Row],[MÃ]],L_Map[MÃ BC],""))</f>
        <v>212_</v>
      </c>
      <c r="O22" s="4" t="str" cm="1">
        <f t="array" ref="O22">_xlfn.TEXTJOIN("; ",TRUE,IF(L_Map[MÃ TM]=L_TM[[#This Row],[MÃ]],L_Map[CHỈ TIÊU BÁO CÁO],""))</f>
        <v>Trả trước cho người bán dài hạn</v>
      </c>
      <c r="P22" s="4"/>
      <c r="Q22" s="4"/>
      <c r="R22" s="4"/>
    </row>
    <row r="23" spans="1:18" x14ac:dyDescent="0.4">
      <c r="A23" s="7"/>
      <c r="B23" s="4"/>
      <c r="C23" s="4"/>
      <c r="D23" s="4"/>
      <c r="E23" s="4"/>
      <c r="F23" s="8" t="s">
        <v>453</v>
      </c>
      <c r="G23" s="8" t="s">
        <v>454</v>
      </c>
      <c r="H23" s="8" t="s">
        <v>224</v>
      </c>
      <c r="I23" s="8" t="s">
        <v>421</v>
      </c>
      <c r="J23" s="18">
        <v>1</v>
      </c>
      <c r="K23" s="18"/>
      <c r="L23" s="18"/>
      <c r="M23" s="4">
        <f>COUNTIFS(L_Map[MÃ TM],L_TM[[#This Row],[MÃ]])</f>
        <v>1</v>
      </c>
      <c r="N23" s="4" t="str" cm="1">
        <f t="array" ref="N23">_xlfn.TEXTJOIN(";",TRUE,IF(L_Map[MÃ TM]=L_TM[[#This Row],[MÃ]],L_Map[MÃ BC],""))</f>
        <v>136_</v>
      </c>
      <c r="O23" s="4" t="str" cm="1">
        <f t="array" ref="O23">_xlfn.TEXTJOIN("; ",TRUE,IF(L_Map[MÃ TM]=L_TM[[#This Row],[MÃ]],L_Map[CHỈ TIÊU BÁO CÁO],""))</f>
        <v>Các khoản phải thu khác</v>
      </c>
      <c r="P23" s="4"/>
      <c r="Q23" s="4"/>
      <c r="R23" s="4"/>
    </row>
    <row r="24" spans="1:18" x14ac:dyDescent="0.4">
      <c r="A24" s="10" t="s">
        <v>22</v>
      </c>
      <c r="B24" s="4"/>
      <c r="C24" s="4"/>
      <c r="D24" s="4"/>
      <c r="E24" s="4"/>
      <c r="F24" s="8" t="s">
        <v>455</v>
      </c>
      <c r="G24" s="8" t="s">
        <v>454</v>
      </c>
      <c r="H24" s="8" t="s">
        <v>224</v>
      </c>
      <c r="I24" s="8" t="s">
        <v>421</v>
      </c>
      <c r="J24" s="18">
        <v>1</v>
      </c>
      <c r="K24" s="18" t="b">
        <v>1</v>
      </c>
      <c r="L24" s="18"/>
      <c r="M24" s="4">
        <f>COUNTIFS(L_Map[MÃ TM],L_TM[[#This Row],[MÃ]])</f>
        <v>1</v>
      </c>
      <c r="N24" s="4" t="str" cm="1">
        <f t="array" ref="N24">_xlfn.TEXTJOIN(";",TRUE,IF(L_Map[MÃ TM]=L_TM[[#This Row],[MÃ]],L_Map[MÃ BC],""))</f>
        <v>136_</v>
      </c>
      <c r="O24" s="4" t="str" cm="1">
        <f t="array" ref="O24">_xlfn.TEXTJOIN("; ",TRUE,IF(L_Map[MÃ TM]=L_TM[[#This Row],[MÃ]],L_Map[CHỈ TIÊU BÁO CÁO],""))</f>
        <v>Các khoản phải thu khác</v>
      </c>
      <c r="P24" s="4"/>
      <c r="Q24" s="4"/>
      <c r="R24" s="4"/>
    </row>
    <row r="25" spans="1:18" x14ac:dyDescent="0.4">
      <c r="A25" s="7"/>
      <c r="B25" s="4"/>
      <c r="C25" s="4"/>
      <c r="D25" s="4"/>
      <c r="E25" s="4"/>
      <c r="F25" s="8" t="s">
        <v>456</v>
      </c>
      <c r="G25" s="8" t="s">
        <v>457</v>
      </c>
      <c r="H25" s="8" t="s">
        <v>265</v>
      </c>
      <c r="I25" s="8" t="s">
        <v>421</v>
      </c>
      <c r="J25" s="18">
        <v>1</v>
      </c>
      <c r="K25" s="18"/>
      <c r="L25" s="18"/>
      <c r="M25" s="4">
        <f>COUNTIFS(L_Map[MÃ TM],L_TM[[#This Row],[MÃ]])</f>
        <v>1</v>
      </c>
      <c r="N25" s="4" t="str" cm="1">
        <f t="array" ref="N25">_xlfn.TEXTJOIN(";",TRUE,IF(L_Map[MÃ TM]=L_TM[[#This Row],[MÃ]],L_Map[MÃ BC],""))</f>
        <v>216_</v>
      </c>
      <c r="O25" s="4" t="str" cm="1">
        <f t="array" ref="O25">_xlfn.TEXTJOIN("; ",TRUE,IF(L_Map[MÃ TM]=L_TM[[#This Row],[MÃ]],L_Map[CHỈ TIÊU BÁO CÁO],""))</f>
        <v>Phải thu dài hạn khác</v>
      </c>
      <c r="P25" s="4"/>
      <c r="Q25" s="4"/>
      <c r="R25" s="4"/>
    </row>
    <row r="26" spans="1:18" x14ac:dyDescent="0.4">
      <c r="A26" s="10" t="s">
        <v>23</v>
      </c>
      <c r="B26" s="4"/>
      <c r="C26" s="4"/>
      <c r="D26" s="4"/>
      <c r="E26" s="4"/>
      <c r="F26" s="8" t="s">
        <v>458</v>
      </c>
      <c r="G26" s="8" t="s">
        <v>457</v>
      </c>
      <c r="H26" s="8" t="s">
        <v>265</v>
      </c>
      <c r="I26" s="8" t="s">
        <v>421</v>
      </c>
      <c r="J26" s="18">
        <v>1</v>
      </c>
      <c r="K26" s="18" t="b">
        <v>1</v>
      </c>
      <c r="L26" s="18"/>
      <c r="M26" s="4">
        <f>COUNTIFS(L_Map[MÃ TM],L_TM[[#This Row],[MÃ]])</f>
        <v>1</v>
      </c>
      <c r="N26" s="4" t="str" cm="1">
        <f t="array" ref="N26">_xlfn.TEXTJOIN(";",TRUE,IF(L_Map[MÃ TM]=L_TM[[#This Row],[MÃ]],L_Map[MÃ BC],""))</f>
        <v>216_</v>
      </c>
      <c r="O26" s="4" t="str" cm="1">
        <f t="array" ref="O26">_xlfn.TEXTJOIN("; ",TRUE,IF(L_Map[MÃ TM]=L_TM[[#This Row],[MÃ]],L_Map[CHỈ TIÊU BÁO CÁO],""))</f>
        <v>Phải thu dài hạn khác</v>
      </c>
      <c r="P26" s="4"/>
      <c r="Q26" s="4"/>
      <c r="R26" s="4"/>
    </row>
    <row r="27" spans="1:18" x14ac:dyDescent="0.4">
      <c r="A27" s="7"/>
      <c r="B27" s="4"/>
      <c r="C27" s="4"/>
      <c r="D27" s="4"/>
      <c r="E27" s="4"/>
      <c r="F27" s="8" t="s">
        <v>459</v>
      </c>
      <c r="G27" s="8" t="s">
        <v>242</v>
      </c>
      <c r="H27" s="8" t="s">
        <v>224</v>
      </c>
      <c r="I27" s="8" t="s">
        <v>421</v>
      </c>
      <c r="J27" s="18">
        <v>1</v>
      </c>
      <c r="K27" s="18"/>
      <c r="L27" s="18"/>
      <c r="M27" s="4">
        <f>COUNTIFS(L_Map[MÃ TM],L_TM[[#This Row],[MÃ]])</f>
        <v>1</v>
      </c>
      <c r="N27" s="4" t="str" cm="1">
        <f t="array" ref="N27">_xlfn.TEXTJOIN(";",TRUE,IF(L_Map[MÃ TM]=L_TM[[#This Row],[MÃ]],L_Map[MÃ BC],""))</f>
        <v>135_</v>
      </c>
      <c r="O27" s="4" t="str" cm="1">
        <f t="array" ref="O27">_xlfn.TEXTJOIN("; ",TRUE,IF(L_Map[MÃ TM]=L_TM[[#This Row],[MÃ]],L_Map[CHỈ TIÊU BÁO CÁO],""))</f>
        <v>Phải thu về cho vay ngắn hạn</v>
      </c>
      <c r="P27" s="4"/>
      <c r="Q27" s="4"/>
      <c r="R27" s="4"/>
    </row>
    <row r="28" spans="1:18" x14ac:dyDescent="0.4">
      <c r="A28" s="10" t="s">
        <v>24</v>
      </c>
      <c r="B28" s="4"/>
      <c r="C28" s="4"/>
      <c r="D28" s="4"/>
      <c r="E28" s="4"/>
      <c r="F28" s="8" t="s">
        <v>460</v>
      </c>
      <c r="G28" s="8" t="s">
        <v>273</v>
      </c>
      <c r="H28" s="8" t="s">
        <v>265</v>
      </c>
      <c r="I28" s="8" t="s">
        <v>421</v>
      </c>
      <c r="J28" s="18">
        <v>1</v>
      </c>
      <c r="K28" s="18"/>
      <c r="L28" s="18"/>
      <c r="M28" s="4">
        <f>COUNTIFS(L_Map[MÃ TM],L_TM[[#This Row],[MÃ]])</f>
        <v>1</v>
      </c>
      <c r="N28" s="4" t="str" cm="1">
        <f t="array" ref="N28">_xlfn.TEXTJOIN(";",TRUE,IF(L_Map[MÃ TM]=L_TM[[#This Row],[MÃ]],L_Map[MÃ BC],""))</f>
        <v>215_</v>
      </c>
      <c r="O28" s="4" t="str" cm="1">
        <f t="array" ref="O28">_xlfn.TEXTJOIN("; ",TRUE,IF(L_Map[MÃ TM]=L_TM[[#This Row],[MÃ]],L_Map[CHỈ TIÊU BÁO CÁO],""))</f>
        <v>Phải thu về cho vay dài hạn</v>
      </c>
      <c r="P28" s="4"/>
      <c r="Q28" s="4"/>
      <c r="R28" s="4"/>
    </row>
    <row r="29" spans="1:18" x14ac:dyDescent="0.4">
      <c r="A29" s="7"/>
      <c r="B29" s="4"/>
      <c r="C29" s="4"/>
      <c r="D29" s="4"/>
      <c r="E29" s="4"/>
      <c r="F29" s="8" t="s">
        <v>461</v>
      </c>
      <c r="G29" s="8" t="s">
        <v>462</v>
      </c>
      <c r="H29" s="8" t="s">
        <v>224</v>
      </c>
      <c r="I29" s="8" t="s">
        <v>421</v>
      </c>
      <c r="J29" s="18">
        <v>-1</v>
      </c>
      <c r="K29" s="18"/>
      <c r="L29" s="18" t="s">
        <v>463</v>
      </c>
      <c r="M29" s="4">
        <f>COUNTIFS(L_Map[MÃ TM],L_TM[[#This Row],[MÃ]])</f>
        <v>1</v>
      </c>
      <c r="N29" s="4" t="str" cm="1">
        <f t="array" ref="N29">_xlfn.TEXTJOIN(";",TRUE,IF(L_Map[MÃ TM]=L_TM[[#This Row],[MÃ]],L_Map[MÃ BC],""))</f>
        <v>137_</v>
      </c>
      <c r="O29" s="4" t="str" cm="1">
        <f t="array" ref="O29">_xlfn.TEXTJOIN("; ",TRUE,IF(L_Map[MÃ TM]=L_TM[[#This Row],[MÃ]],L_Map[CHỈ TIÊU BÁO CÁO],""))</f>
        <v>Dự phòng phải thu ngắn hạn khó đòi (*)</v>
      </c>
      <c r="P29" s="4"/>
      <c r="Q29" s="4"/>
      <c r="R29" s="4"/>
    </row>
    <row r="30" spans="1:18" x14ac:dyDescent="0.4">
      <c r="A30" s="7"/>
      <c r="B30" s="4"/>
      <c r="C30" s="4"/>
      <c r="D30" s="4"/>
      <c r="E30" s="4"/>
      <c r="F30" s="8" t="s">
        <v>464</v>
      </c>
      <c r="G30" s="8" t="s">
        <v>465</v>
      </c>
      <c r="H30" s="8" t="s">
        <v>265</v>
      </c>
      <c r="I30" s="8" t="s">
        <v>421</v>
      </c>
      <c r="J30" s="18">
        <v>-1</v>
      </c>
      <c r="K30" s="18"/>
      <c r="L30" s="18" t="s">
        <v>466</v>
      </c>
      <c r="M30" s="4">
        <f>COUNTIFS(L_Map[MÃ TM],L_TM[[#This Row],[MÃ]])</f>
        <v>1</v>
      </c>
      <c r="N30" s="4" t="str" cm="1">
        <f t="array" ref="N30">_xlfn.TEXTJOIN(";",TRUE,IF(L_Map[MÃ TM]=L_TM[[#This Row],[MÃ]],L_Map[MÃ BC],""))</f>
        <v>219_</v>
      </c>
      <c r="O30" s="4" t="str" cm="1">
        <f t="array" ref="O30">_xlfn.TEXTJOIN("; ",TRUE,IF(L_Map[MÃ TM]=L_TM[[#This Row],[MÃ]],L_Map[CHỈ TIÊU BÁO CÁO],""))</f>
        <v>Dự phòng phải thu dài hạn khó đòi (*)</v>
      </c>
      <c r="P30" s="4"/>
      <c r="Q30" s="4"/>
      <c r="R30" s="4"/>
    </row>
    <row r="31" spans="1:18" x14ac:dyDescent="0.4">
      <c r="A31" s="7"/>
      <c r="B31" s="4"/>
      <c r="C31" s="4"/>
      <c r="D31" s="4"/>
      <c r="E31" s="4"/>
      <c r="F31" s="8" t="s">
        <v>467</v>
      </c>
      <c r="G31" s="8" t="s">
        <v>248</v>
      </c>
      <c r="H31" s="8" t="s">
        <v>224</v>
      </c>
      <c r="I31" s="8" t="s">
        <v>421</v>
      </c>
      <c r="J31" s="18">
        <v>1</v>
      </c>
      <c r="K31" s="18"/>
      <c r="L31" s="18"/>
      <c r="M31" s="4">
        <f>COUNTIFS(L_Map[MÃ TM],L_TM[[#This Row],[MÃ]])</f>
        <v>1</v>
      </c>
      <c r="N31" s="4" t="str" cm="1">
        <f t="array" ref="N31">_xlfn.TEXTJOIN(";",TRUE,IF(L_Map[MÃ TM]=L_TM[[#This Row],[MÃ]],L_Map[MÃ BC],""))</f>
        <v>139_</v>
      </c>
      <c r="O31" s="4" t="str" cm="1">
        <f t="array" ref="O31">_xlfn.TEXTJOIN("; ",TRUE,IF(L_Map[MÃ TM]=L_TM[[#This Row],[MÃ]],L_Map[CHỈ TIÊU BÁO CÁO],""))</f>
        <v>Tài sản thiếu chờ xử lý</v>
      </c>
      <c r="P31" s="4"/>
      <c r="Q31" s="4"/>
      <c r="R31" s="4"/>
    </row>
    <row r="32" spans="1:18" x14ac:dyDescent="0.4">
      <c r="A32" s="7"/>
      <c r="B32" s="4"/>
      <c r="C32" s="4"/>
      <c r="D32" s="4"/>
      <c r="E32" s="4"/>
      <c r="F32" s="8" t="s">
        <v>217</v>
      </c>
      <c r="G32" s="8" t="s">
        <v>468</v>
      </c>
      <c r="H32" s="8" t="s">
        <v>224</v>
      </c>
      <c r="I32" s="8" t="s">
        <v>421</v>
      </c>
      <c r="J32" s="18">
        <v>0</v>
      </c>
      <c r="K32" s="18"/>
      <c r="L32" s="18"/>
      <c r="M32" s="4">
        <f>COUNTIFS(L_Map[MÃ TM],L_TM[[#This Row],[MÃ]])</f>
        <v>1</v>
      </c>
      <c r="N32" s="4" t="str" cm="1">
        <f t="array" ref="N32">_xlfn.TEXTJOIN(";",TRUE,IF(L_Map[MÃ TM]=L_TM[[#This Row],[MÃ]],L_Map[MÃ BC],""))</f>
        <v>155_</v>
      </c>
      <c r="O32" s="4" t="str" cm="1">
        <f t="array" ref="O32">_xlfn.TEXTJOIN("; ",TRUE,IF(L_Map[MÃ TM]=L_TM[[#This Row],[MÃ]],L_Map[CHỈ TIÊU BÁO CÁO],""))</f>
        <v>Tài sản ngắn hạn khác</v>
      </c>
      <c r="P32" s="4"/>
      <c r="Q32" s="4"/>
      <c r="R32" s="4"/>
    </row>
    <row r="33" spans="1:18" x14ac:dyDescent="0.4">
      <c r="A33" s="7"/>
      <c r="B33" s="4"/>
      <c r="C33" s="4"/>
      <c r="D33" s="4"/>
      <c r="E33" s="4"/>
      <c r="F33" s="8" t="s">
        <v>219</v>
      </c>
      <c r="G33" s="8" t="s">
        <v>469</v>
      </c>
      <c r="H33" s="8" t="s">
        <v>265</v>
      </c>
      <c r="I33" s="8" t="s">
        <v>421</v>
      </c>
      <c r="J33" s="18">
        <v>0</v>
      </c>
      <c r="K33" s="18"/>
      <c r="L33" s="18"/>
      <c r="M33" s="4">
        <f>COUNTIFS(L_Map[MÃ TM],L_TM[[#This Row],[MÃ]])</f>
        <v>2</v>
      </c>
      <c r="N33" s="4" t="str" cm="1">
        <f t="array" ref="N33">_xlfn.TEXTJOIN(";",TRUE,IF(L_Map[MÃ TM]=L_TM[[#This Row],[MÃ]],L_Map[MÃ BC],""))</f>
        <v>263_;268_</v>
      </c>
      <c r="O33" s="4" t="str" cm="1">
        <f t="array" ref="O33">_xlfn.TEXTJOIN("; ",TRUE,IF(L_Map[MÃ TM]=L_TM[[#This Row],[MÃ]],L_Map[CHỈ TIÊU BÁO CÁO],""))</f>
        <v>Thiết bị, vật tư, phụ tùng thay thế dài hạn; Tài sản dài hạn khác</v>
      </c>
      <c r="P33" s="4"/>
      <c r="Q33" s="4"/>
      <c r="R33" s="4"/>
    </row>
    <row r="34" spans="1:18" x14ac:dyDescent="0.4">
      <c r="A34" s="7"/>
      <c r="B34" s="4"/>
      <c r="C34" s="4"/>
      <c r="D34" s="4"/>
      <c r="E34" s="4"/>
      <c r="F34" s="8" t="s">
        <v>470</v>
      </c>
      <c r="G34" s="8" t="s">
        <v>238</v>
      </c>
      <c r="H34" s="8" t="s">
        <v>224</v>
      </c>
      <c r="I34" s="8" t="s">
        <v>421</v>
      </c>
      <c r="J34" s="18">
        <v>0</v>
      </c>
      <c r="K34" s="18"/>
      <c r="L34" s="18"/>
      <c r="M34" s="4">
        <f>COUNTIFS(L_Map[MÃ TM],L_TM[[#This Row],[MÃ]])</f>
        <v>1</v>
      </c>
      <c r="N34" s="4" t="str" cm="1">
        <f t="array" ref="N34">_xlfn.TEXTJOIN(";",TRUE,IF(L_Map[MÃ TM]=L_TM[[#This Row],[MÃ]],L_Map[MÃ BC],""))</f>
        <v>133_</v>
      </c>
      <c r="O34" s="4" t="str" cm="1">
        <f t="array" ref="O34">_xlfn.TEXTJOIN("; ",TRUE,IF(L_Map[MÃ TM]=L_TM[[#This Row],[MÃ]],L_Map[CHỈ TIÊU BÁO CÁO],""))</f>
        <v>Phải thu nội bộ ngắn hạn</v>
      </c>
      <c r="P34" s="4"/>
      <c r="Q34" s="4"/>
      <c r="R34" s="4"/>
    </row>
    <row r="35" spans="1:18" x14ac:dyDescent="0.4">
      <c r="A35" s="7"/>
      <c r="B35" s="4"/>
      <c r="C35" s="4"/>
      <c r="D35" s="4"/>
      <c r="E35" s="4"/>
      <c r="F35" s="8" t="s">
        <v>471</v>
      </c>
      <c r="G35" s="8" t="s">
        <v>271</v>
      </c>
      <c r="H35" s="8" t="s">
        <v>265</v>
      </c>
      <c r="I35" s="8" t="s">
        <v>421</v>
      </c>
      <c r="J35" s="18">
        <v>0</v>
      </c>
      <c r="K35" s="18"/>
      <c r="L35" s="18"/>
      <c r="M35" s="4">
        <f>COUNTIFS(L_Map[MÃ TM],L_TM[[#This Row],[MÃ]])</f>
        <v>2</v>
      </c>
      <c r="N35" s="4" t="str" cm="1">
        <f t="array" ref="N35">_xlfn.TEXTJOIN(";",TRUE,IF(L_Map[MÃ TM]=L_TM[[#This Row],[MÃ]],L_Map[MÃ BC],""))</f>
        <v>213_;214_</v>
      </c>
      <c r="O35" s="4" t="str" cm="1">
        <f t="array" ref="O35">_xlfn.TEXTJOIN("; ",TRUE,IF(L_Map[MÃ TM]=L_TM[[#This Row],[MÃ]],L_Map[CHỈ TIÊU BÁO CÁO],""))</f>
        <v>Vốn kinh doanh ở đơn vị trực thuộc; Phải thu nội bộ dài hạn</v>
      </c>
      <c r="P35" s="4"/>
      <c r="Q35" s="4"/>
      <c r="R35" s="4"/>
    </row>
    <row r="36" spans="1:18" x14ac:dyDescent="0.4">
      <c r="A36" s="7"/>
      <c r="B36" s="4"/>
      <c r="C36" s="4"/>
      <c r="D36" s="4"/>
      <c r="E36" s="4"/>
      <c r="F36" s="8" t="s">
        <v>472</v>
      </c>
      <c r="G36" s="8" t="s">
        <v>240</v>
      </c>
      <c r="H36" s="8" t="s">
        <v>224</v>
      </c>
      <c r="I36" s="8" t="s">
        <v>421</v>
      </c>
      <c r="J36" s="18">
        <v>0</v>
      </c>
      <c r="K36" s="18"/>
      <c r="L36" s="18"/>
      <c r="M36" s="4">
        <f>COUNTIFS(L_Map[MÃ TM],L_TM[[#This Row],[MÃ]])</f>
        <v>1</v>
      </c>
      <c r="N36" s="4" t="str" cm="1">
        <f t="array" ref="N36">_xlfn.TEXTJOIN(";",TRUE,IF(L_Map[MÃ TM]=L_TM[[#This Row],[MÃ]],L_Map[MÃ BC],""))</f>
        <v>134_</v>
      </c>
      <c r="O36" s="4" t="str" cm="1">
        <f t="array" ref="O36">_xlfn.TEXTJOIN("; ",TRUE,IF(L_Map[MÃ TM]=L_TM[[#This Row],[MÃ]],L_Map[CHỈ TIÊU BÁO CÁO],""))</f>
        <v>Phải thu theo tiến độ kế hoạch HĐXD</v>
      </c>
      <c r="P36" s="4"/>
      <c r="Q36" s="4"/>
      <c r="R36" s="4"/>
    </row>
    <row r="37" spans="1:18" x14ac:dyDescent="0.4">
      <c r="A37" s="7"/>
      <c r="B37" s="4"/>
      <c r="C37" s="4"/>
      <c r="D37" s="4"/>
      <c r="E37" s="4"/>
      <c r="F37" s="8" t="s">
        <v>473</v>
      </c>
      <c r="G37" s="8" t="s">
        <v>250</v>
      </c>
      <c r="H37" s="8" t="s">
        <v>224</v>
      </c>
      <c r="I37" s="8" t="s">
        <v>421</v>
      </c>
      <c r="J37" s="18">
        <v>1</v>
      </c>
      <c r="K37" s="18"/>
      <c r="L37" s="18"/>
      <c r="M37" s="4">
        <f>COUNTIFS(L_Map[MÃ TM],L_TM[[#This Row],[MÃ]])</f>
        <v>1</v>
      </c>
      <c r="N37" s="4" t="str" cm="1">
        <f t="array" ref="N37">_xlfn.TEXTJOIN(";",TRUE,IF(L_Map[MÃ TM]=L_TM[[#This Row],[MÃ]],L_Map[MÃ BC],""))</f>
        <v>141_</v>
      </c>
      <c r="O37" s="4" t="str" cm="1">
        <f t="array" ref="O37">_xlfn.TEXTJOIN("; ",TRUE,IF(L_Map[MÃ TM]=L_TM[[#This Row],[MÃ]],L_Map[CHỈ TIÊU BÁO CÁO],""))</f>
        <v>Hàng tồn kho</v>
      </c>
      <c r="P37" s="4"/>
      <c r="Q37" s="4"/>
      <c r="R37" s="4"/>
    </row>
    <row r="38" spans="1:18" x14ac:dyDescent="0.4">
      <c r="A38" s="7"/>
      <c r="B38" s="4"/>
      <c r="C38" s="4"/>
      <c r="D38" s="4"/>
      <c r="E38" s="4"/>
      <c r="F38" s="8" t="s">
        <v>474</v>
      </c>
      <c r="G38" s="8" t="s">
        <v>252</v>
      </c>
      <c r="H38" s="8" t="s">
        <v>224</v>
      </c>
      <c r="I38" s="8" t="s">
        <v>421</v>
      </c>
      <c r="J38" s="18">
        <v>-1</v>
      </c>
      <c r="K38" s="18"/>
      <c r="L38" s="18" t="s">
        <v>473</v>
      </c>
      <c r="M38" s="4">
        <f>COUNTIFS(L_Map[MÃ TM],L_TM[[#This Row],[MÃ]])</f>
        <v>1</v>
      </c>
      <c r="N38" s="4" t="str" cm="1">
        <f t="array" ref="N38">_xlfn.TEXTJOIN(";",TRUE,IF(L_Map[MÃ TM]=L_TM[[#This Row],[MÃ]],L_Map[MÃ BC],""))</f>
        <v>149_</v>
      </c>
      <c r="O38" s="4" t="str" cm="1">
        <f t="array" ref="O38">_xlfn.TEXTJOIN("; ",TRUE,IF(L_Map[MÃ TM]=L_TM[[#This Row],[MÃ]],L_Map[CHỈ TIÊU BÁO CÁO],""))</f>
        <v>Dự phòng giảm giá hàng tồn kho (*)</v>
      </c>
      <c r="P38" s="4"/>
      <c r="Q38" s="4"/>
      <c r="R38" s="4"/>
    </row>
    <row r="39" spans="1:18" x14ac:dyDescent="0.4">
      <c r="A39" s="7"/>
      <c r="B39" s="4"/>
      <c r="C39" s="4"/>
      <c r="D39" s="4"/>
      <c r="E39" s="4"/>
      <c r="F39" s="8" t="s">
        <v>475</v>
      </c>
      <c r="G39" s="8" t="s">
        <v>476</v>
      </c>
      <c r="H39" s="8" t="s">
        <v>265</v>
      </c>
      <c r="I39" s="8" t="s">
        <v>421</v>
      </c>
      <c r="J39" s="18">
        <v>1</v>
      </c>
      <c r="K39" s="18"/>
      <c r="L39" s="18"/>
      <c r="M39" s="4">
        <f>COUNTIFS(L_Map[MÃ TM],L_TM[[#This Row],[MÃ]])</f>
        <v>1</v>
      </c>
      <c r="N39" s="4" t="str" cm="1">
        <f t="array" ref="N39">_xlfn.TEXTJOIN(";",TRUE,IF(L_Map[MÃ TM]=L_TM[[#This Row],[MÃ]],L_Map[MÃ BC],""))</f>
        <v>241_</v>
      </c>
      <c r="O39" s="4" t="str" cm="1">
        <f t="array" ref="O39">_xlfn.TEXTJOIN("; ",TRUE,IF(L_Map[MÃ TM]=L_TM[[#This Row],[MÃ]],L_Map[CHỈ TIÊU BÁO CÁO],""))</f>
        <v>Chi phí sản xuất, kinh doanh dở dang dài hạn</v>
      </c>
      <c r="P39" s="4"/>
      <c r="Q39" s="4"/>
      <c r="R39" s="4"/>
    </row>
    <row r="40" spans="1:18" x14ac:dyDescent="0.4">
      <c r="A40" s="7"/>
      <c r="B40" s="4"/>
      <c r="C40" s="4"/>
      <c r="D40" s="4"/>
      <c r="E40" s="4"/>
      <c r="F40" s="8" t="s">
        <v>477</v>
      </c>
      <c r="G40" s="8" t="s">
        <v>478</v>
      </c>
      <c r="H40" s="8" t="s">
        <v>265</v>
      </c>
      <c r="I40" s="8" t="s">
        <v>421</v>
      </c>
      <c r="J40" s="18">
        <v>1</v>
      </c>
      <c r="K40" s="18"/>
      <c r="L40" s="18"/>
      <c r="M40" s="4">
        <f>COUNTIFS(L_Map[MÃ TM],L_TM[[#This Row],[MÃ]])</f>
        <v>1</v>
      </c>
      <c r="N40" s="4" t="str" cm="1">
        <f t="array" ref="N40">_xlfn.TEXTJOIN(";",TRUE,IF(L_Map[MÃ TM]=L_TM[[#This Row],[MÃ]],L_Map[MÃ BC],""))</f>
        <v>242_</v>
      </c>
      <c r="O40" s="4" t="str" cm="1">
        <f t="array" ref="O40">_xlfn.TEXTJOIN("; ",TRUE,IF(L_Map[MÃ TM]=L_TM[[#This Row],[MÃ]],L_Map[CHỈ TIÊU BÁO CÁO],""))</f>
        <v>Chi phí xây dựng cơ bản dở dang</v>
      </c>
      <c r="P40" s="4"/>
      <c r="Q40" s="4"/>
      <c r="R40" s="4"/>
    </row>
    <row r="41" spans="1:18" x14ac:dyDescent="0.4">
      <c r="A41" s="7"/>
      <c r="B41" s="4"/>
      <c r="C41" s="4"/>
      <c r="D41" s="4"/>
      <c r="E41" s="4"/>
      <c r="F41" s="8" t="s">
        <v>479</v>
      </c>
      <c r="G41" s="8" t="s">
        <v>480</v>
      </c>
      <c r="H41" s="8" t="s">
        <v>265</v>
      </c>
      <c r="I41" s="8" t="s">
        <v>425</v>
      </c>
      <c r="J41" s="18">
        <v>1</v>
      </c>
      <c r="K41" s="18"/>
      <c r="L41" s="18"/>
      <c r="M41" s="4">
        <f>COUNTIFS(L_Map[MÃ TM],L_TM[[#This Row],[MÃ]])</f>
        <v>1</v>
      </c>
      <c r="N41" s="4" t="str" cm="1">
        <f t="array" ref="N41">_xlfn.TEXTJOIN(";",TRUE,IF(L_Map[MÃ TM]=L_TM[[#This Row],[MÃ]],L_Map[MÃ BC],""))</f>
        <v>222_</v>
      </c>
      <c r="O41" s="4" t="str" cm="1">
        <f t="array" ref="O41">_xlfn.TEXTJOIN("; ",TRUE,IF(L_Map[MÃ TM]=L_TM[[#This Row],[MÃ]],L_Map[CHỈ TIÊU BÁO CÁO],""))</f>
        <v>Nguyên giá TSCĐ hữu hình</v>
      </c>
      <c r="P41" s="4"/>
      <c r="Q41" s="4"/>
      <c r="R41" s="4"/>
    </row>
    <row r="42" spans="1:18" x14ac:dyDescent="0.4">
      <c r="A42" s="7"/>
      <c r="B42" s="4"/>
      <c r="C42" s="4"/>
      <c r="D42" s="4"/>
      <c r="E42" s="4"/>
      <c r="F42" s="8" t="s">
        <v>481</v>
      </c>
      <c r="G42" s="8" t="s">
        <v>482</v>
      </c>
      <c r="H42" s="8" t="s">
        <v>265</v>
      </c>
      <c r="I42" s="8" t="s">
        <v>425</v>
      </c>
      <c r="J42" s="18">
        <v>0</v>
      </c>
      <c r="K42" s="18"/>
      <c r="L42" s="18"/>
      <c r="M42" s="4">
        <f>COUNTIFS(L_Map[MÃ TM],L_TM[[#This Row],[MÃ]])</f>
        <v>1</v>
      </c>
      <c r="N42" s="4" t="str" cm="1">
        <f t="array" ref="N42">_xlfn.TEXTJOIN(";",TRUE,IF(L_Map[MÃ TM]=L_TM[[#This Row],[MÃ]],L_Map[MÃ BC],""))</f>
        <v>222_</v>
      </c>
      <c r="O42" s="4" t="str" cm="1">
        <f t="array" ref="O42">_xlfn.TEXTJOIN("; ",TRUE,IF(L_Map[MÃ TM]=L_TM[[#This Row],[MÃ]],L_Map[CHỈ TIÊU BÁO CÁO],""))</f>
        <v>Nguyên giá TSCĐ hữu hình</v>
      </c>
      <c r="P42" s="4"/>
      <c r="Q42" s="4"/>
      <c r="R42" s="4"/>
    </row>
    <row r="43" spans="1:18" x14ac:dyDescent="0.4">
      <c r="A43" s="7"/>
      <c r="B43" s="4"/>
      <c r="C43" s="4"/>
      <c r="D43" s="4"/>
      <c r="E43" s="4"/>
      <c r="F43" s="8" t="s">
        <v>483</v>
      </c>
      <c r="G43" s="8" t="s">
        <v>484</v>
      </c>
      <c r="H43" s="8" t="s">
        <v>265</v>
      </c>
      <c r="I43" s="8" t="s">
        <v>425</v>
      </c>
      <c r="J43" s="18">
        <v>-1</v>
      </c>
      <c r="K43" s="18"/>
      <c r="L43" s="18"/>
      <c r="M43" s="4">
        <f>COUNTIFS(L_Map[MÃ TM],L_TM[[#This Row],[MÃ]])</f>
        <v>1</v>
      </c>
      <c r="N43" s="4" t="str" cm="1">
        <f t="array" ref="N43">_xlfn.TEXTJOIN(";",TRUE,IF(L_Map[MÃ TM]=L_TM[[#This Row],[MÃ]],L_Map[MÃ BC],""))</f>
        <v>223_</v>
      </c>
      <c r="O43" s="4" t="str" cm="1">
        <f t="array" ref="O43">_xlfn.TEXTJOIN("; ",TRUE,IF(L_Map[MÃ TM]=L_TM[[#This Row],[MÃ]],L_Map[CHỈ TIÊU BÁO CÁO],""))</f>
        <v>Giá trị hao mòn lũy kế TSCĐ hữu hình</v>
      </c>
      <c r="P43" s="4"/>
      <c r="Q43" s="4"/>
      <c r="R43" s="4"/>
    </row>
    <row r="44" spans="1:18" x14ac:dyDescent="0.4">
      <c r="A44" s="7"/>
      <c r="B44" s="4"/>
      <c r="C44" s="4"/>
      <c r="D44" s="4"/>
      <c r="E44" s="4"/>
      <c r="F44" s="8" t="s">
        <v>485</v>
      </c>
      <c r="G44" s="8" t="s">
        <v>486</v>
      </c>
      <c r="H44" s="8" t="s">
        <v>265</v>
      </c>
      <c r="I44" s="8" t="s">
        <v>425</v>
      </c>
      <c r="J44" s="18">
        <v>1</v>
      </c>
      <c r="K44" s="18"/>
      <c r="L44" s="18"/>
      <c r="M44" s="4">
        <f>COUNTIFS(L_Map[MÃ TM],L_TM[[#This Row],[MÃ]])</f>
        <v>1</v>
      </c>
      <c r="N44" s="4" t="str" cm="1">
        <f t="array" ref="N44">_xlfn.TEXTJOIN(";",TRUE,IF(L_Map[MÃ TM]=L_TM[[#This Row],[MÃ]],L_Map[MÃ BC],""))</f>
        <v>228_</v>
      </c>
      <c r="O44" s="4" t="str" cm="1">
        <f t="array" ref="O44">_xlfn.TEXTJOIN("; ",TRUE,IF(L_Map[MÃ TM]=L_TM[[#This Row],[MÃ]],L_Map[CHỈ TIÊU BÁO CÁO],""))</f>
        <v>Nguyên giá TSCĐ vô hình</v>
      </c>
      <c r="P44" s="4"/>
      <c r="Q44" s="4"/>
      <c r="R44" s="4"/>
    </row>
    <row r="45" spans="1:18" x14ac:dyDescent="0.4">
      <c r="A45" s="7"/>
      <c r="B45" s="4"/>
      <c r="C45" s="4"/>
      <c r="D45" s="4"/>
      <c r="E45" s="4"/>
      <c r="F45" s="8" t="s">
        <v>487</v>
      </c>
      <c r="G45" s="8" t="s">
        <v>488</v>
      </c>
      <c r="H45" s="8" t="s">
        <v>265</v>
      </c>
      <c r="I45" s="8" t="s">
        <v>425</v>
      </c>
      <c r="J45" s="18">
        <v>0</v>
      </c>
      <c r="K45" s="18"/>
      <c r="L45" s="18"/>
      <c r="M45" s="4">
        <f>COUNTIFS(L_Map[MÃ TM],L_TM[[#This Row],[MÃ]])</f>
        <v>1</v>
      </c>
      <c r="N45" s="4" t="str" cm="1">
        <f t="array" ref="N45">_xlfn.TEXTJOIN(";",TRUE,IF(L_Map[MÃ TM]=L_TM[[#This Row],[MÃ]],L_Map[MÃ BC],""))</f>
        <v>228_</v>
      </c>
      <c r="O45" s="4" t="str" cm="1">
        <f t="array" ref="O45">_xlfn.TEXTJOIN("; ",TRUE,IF(L_Map[MÃ TM]=L_TM[[#This Row],[MÃ]],L_Map[CHỈ TIÊU BÁO CÁO],""))</f>
        <v>Nguyên giá TSCĐ vô hình</v>
      </c>
      <c r="P45" s="4"/>
      <c r="Q45" s="4"/>
      <c r="R45" s="4"/>
    </row>
    <row r="46" spans="1:18" x14ac:dyDescent="0.4">
      <c r="A46" s="7"/>
      <c r="B46" s="4"/>
      <c r="C46" s="4"/>
      <c r="D46" s="4"/>
      <c r="E46" s="4"/>
      <c r="F46" s="8" t="s">
        <v>489</v>
      </c>
      <c r="G46" s="8" t="s">
        <v>490</v>
      </c>
      <c r="H46" s="8" t="s">
        <v>265</v>
      </c>
      <c r="I46" s="8" t="s">
        <v>425</v>
      </c>
      <c r="J46" s="18">
        <v>-1</v>
      </c>
      <c r="K46" s="18"/>
      <c r="L46" s="18"/>
      <c r="M46" s="4">
        <f>COUNTIFS(L_Map[MÃ TM],L_TM[[#This Row],[MÃ]])</f>
        <v>1</v>
      </c>
      <c r="N46" s="4" t="str" cm="1">
        <f t="array" ref="N46">_xlfn.TEXTJOIN(";",TRUE,IF(L_Map[MÃ TM]=L_TM[[#This Row],[MÃ]],L_Map[MÃ BC],""))</f>
        <v>229_</v>
      </c>
      <c r="O46" s="4" t="str" cm="1">
        <f t="array" ref="O46">_xlfn.TEXTJOIN("; ",TRUE,IF(L_Map[MÃ TM]=L_TM[[#This Row],[MÃ]],L_Map[CHỈ TIÊU BÁO CÁO],""))</f>
        <v>Giá trị hao mòn lũy kế TSCĐ vô hình</v>
      </c>
      <c r="P46" s="4"/>
      <c r="Q46" s="4"/>
      <c r="R46" s="4"/>
    </row>
    <row r="47" spans="1:18" x14ac:dyDescent="0.4">
      <c r="A47" s="7"/>
      <c r="B47" s="4"/>
      <c r="C47" s="4"/>
      <c r="D47" s="4"/>
      <c r="E47" s="4"/>
      <c r="F47" s="8" t="s">
        <v>222</v>
      </c>
      <c r="G47" s="8" t="s">
        <v>491</v>
      </c>
      <c r="H47" s="8" t="s">
        <v>265</v>
      </c>
      <c r="I47" s="8" t="s">
        <v>425</v>
      </c>
      <c r="J47" s="18">
        <v>1</v>
      </c>
      <c r="K47" s="18"/>
      <c r="L47" s="18"/>
      <c r="M47" s="4">
        <f>COUNTIFS(L_Map[MÃ TM],L_TM[[#This Row],[MÃ]])</f>
        <v>1</v>
      </c>
      <c r="N47" s="4" t="str" cm="1">
        <f t="array" ref="N47">_xlfn.TEXTJOIN(";",TRUE,IF(L_Map[MÃ TM]=L_TM[[#This Row],[MÃ]],L_Map[MÃ BC],""))</f>
        <v>225_</v>
      </c>
      <c r="O47" s="4" t="str" cm="1">
        <f t="array" ref="O47">_xlfn.TEXTJOIN("; ",TRUE,IF(L_Map[MÃ TM]=L_TM[[#This Row],[MÃ]],L_Map[CHỈ TIÊU BÁO CÁO],""))</f>
        <v>Nguyên giá TSCĐ thuê tài chính</v>
      </c>
      <c r="P47" s="4"/>
      <c r="Q47" s="4"/>
      <c r="R47" s="4"/>
    </row>
    <row r="48" spans="1:18" x14ac:dyDescent="0.4">
      <c r="A48" s="7"/>
      <c r="B48" s="4"/>
      <c r="C48" s="4"/>
      <c r="D48" s="4"/>
      <c r="E48" s="4"/>
      <c r="F48" s="8" t="s">
        <v>225</v>
      </c>
      <c r="G48" s="8" t="s">
        <v>492</v>
      </c>
      <c r="H48" s="8" t="s">
        <v>265</v>
      </c>
      <c r="I48" s="8" t="s">
        <v>425</v>
      </c>
      <c r="J48" s="18">
        <v>-1</v>
      </c>
      <c r="K48" s="18"/>
      <c r="L48" s="18"/>
      <c r="M48" s="4">
        <f>COUNTIFS(L_Map[MÃ TM],L_TM[[#This Row],[MÃ]])</f>
        <v>1</v>
      </c>
      <c r="N48" s="4" t="str" cm="1">
        <f t="array" ref="N48">_xlfn.TEXTJOIN(";",TRUE,IF(L_Map[MÃ TM]=L_TM[[#This Row],[MÃ]],L_Map[MÃ BC],""))</f>
        <v>226_</v>
      </c>
      <c r="O48" s="4" t="str" cm="1">
        <f t="array" ref="O48">_xlfn.TEXTJOIN("; ",TRUE,IF(L_Map[MÃ TM]=L_TM[[#This Row],[MÃ]],L_Map[CHỈ TIÊU BÁO CÁO],""))</f>
        <v>Giá trị hao mòn lũy kế TSCĐ thuê tài chính</v>
      </c>
      <c r="P48" s="4"/>
      <c r="Q48" s="4"/>
      <c r="R48" s="4"/>
    </row>
    <row r="49" spans="1:18" x14ac:dyDescent="0.4">
      <c r="A49" s="7"/>
      <c r="B49" s="4"/>
      <c r="C49" s="4"/>
      <c r="D49" s="4"/>
      <c r="E49" s="4"/>
      <c r="F49" s="8" t="s">
        <v>227</v>
      </c>
      <c r="G49" s="8" t="s">
        <v>493</v>
      </c>
      <c r="H49" s="8" t="s">
        <v>265</v>
      </c>
      <c r="I49" s="8" t="s">
        <v>425</v>
      </c>
      <c r="J49" s="18">
        <v>1</v>
      </c>
      <c r="K49" s="18"/>
      <c r="L49" s="18"/>
      <c r="M49" s="4">
        <f>COUNTIFS(L_Map[MÃ TM],L_TM[[#This Row],[MÃ]])</f>
        <v>1</v>
      </c>
      <c r="N49" s="4" t="str" cm="1">
        <f t="array" ref="N49">_xlfn.TEXTJOIN(";",TRUE,IF(L_Map[MÃ TM]=L_TM[[#This Row],[MÃ]],L_Map[MÃ BC],""))</f>
        <v>231_</v>
      </c>
      <c r="O49" s="4" t="str" cm="1">
        <f t="array" ref="O49">_xlfn.TEXTJOIN("; ",TRUE,IF(L_Map[MÃ TM]=L_TM[[#This Row],[MÃ]],L_Map[CHỈ TIÊU BÁO CÁO],""))</f>
        <v>Nguyên giá BĐS đầu tư</v>
      </c>
      <c r="P49" s="4"/>
      <c r="Q49" s="4"/>
      <c r="R49" s="4"/>
    </row>
    <row r="50" spans="1:18" x14ac:dyDescent="0.4">
      <c r="A50" s="7"/>
      <c r="B50" s="4"/>
      <c r="C50" s="4"/>
      <c r="D50" s="4"/>
      <c r="E50" s="4"/>
      <c r="F50" s="8" t="s">
        <v>229</v>
      </c>
      <c r="G50" s="8" t="s">
        <v>494</v>
      </c>
      <c r="H50" s="8" t="s">
        <v>265</v>
      </c>
      <c r="I50" s="8" t="s">
        <v>425</v>
      </c>
      <c r="J50" s="18">
        <v>-1</v>
      </c>
      <c r="K50" s="18"/>
      <c r="L50" s="18"/>
      <c r="M50" s="4">
        <f>COUNTIFS(L_Map[MÃ TM],L_TM[[#This Row],[MÃ]])</f>
        <v>1</v>
      </c>
      <c r="N50" s="4" t="str" cm="1">
        <f t="array" ref="N50">_xlfn.TEXTJOIN(";",TRUE,IF(L_Map[MÃ TM]=L_TM[[#This Row],[MÃ]],L_Map[MÃ BC],""))</f>
        <v>232_</v>
      </c>
      <c r="O50" s="4" t="str" cm="1">
        <f t="array" ref="O50">_xlfn.TEXTJOIN("; ",TRUE,IF(L_Map[MÃ TM]=L_TM[[#This Row],[MÃ]],L_Map[CHỈ TIÊU BÁO CÁO],""))</f>
        <v>Giá trị hao mòn lũy kế (*) BĐS đầu tư</v>
      </c>
      <c r="P50" s="4"/>
      <c r="Q50" s="4"/>
      <c r="R50" s="4"/>
    </row>
    <row r="51" spans="1:18" x14ac:dyDescent="0.4">
      <c r="A51" s="7"/>
      <c r="B51" s="4"/>
      <c r="C51" s="4"/>
      <c r="D51" s="4"/>
      <c r="E51" s="4"/>
      <c r="F51" s="8" t="s">
        <v>233</v>
      </c>
      <c r="G51" s="8" t="s">
        <v>254</v>
      </c>
      <c r="H51" s="8" t="s">
        <v>224</v>
      </c>
      <c r="I51" s="8" t="s">
        <v>421</v>
      </c>
      <c r="J51" s="18">
        <v>1</v>
      </c>
      <c r="K51" s="18"/>
      <c r="L51" s="18"/>
      <c r="M51" s="4">
        <f>COUNTIFS(L_Map[MÃ TM],L_TM[[#This Row],[MÃ]])</f>
        <v>1</v>
      </c>
      <c r="N51" s="4" t="str" cm="1">
        <f t="array" ref="N51">_xlfn.TEXTJOIN(";",TRUE,IF(L_Map[MÃ TM]=L_TM[[#This Row],[MÃ]],L_Map[MÃ BC],""))</f>
        <v>151_</v>
      </c>
      <c r="O51" s="4" t="str" cm="1">
        <f t="array" ref="O51">_xlfn.TEXTJOIN("; ",TRUE,IF(L_Map[MÃ TM]=L_TM[[#This Row],[MÃ]],L_Map[CHỈ TIÊU BÁO CÁO],""))</f>
        <v>Chi phí trả trước ngắn hạn</v>
      </c>
      <c r="P51" s="4"/>
      <c r="Q51" s="4"/>
      <c r="R51" s="4"/>
    </row>
    <row r="52" spans="1:18" x14ac:dyDescent="0.4">
      <c r="A52" s="7"/>
      <c r="B52" s="4"/>
      <c r="C52" s="4"/>
      <c r="D52" s="4"/>
      <c r="E52" s="4"/>
      <c r="F52" s="8" t="s">
        <v>235</v>
      </c>
      <c r="G52" s="8" t="s">
        <v>309</v>
      </c>
      <c r="H52" s="8" t="s">
        <v>265</v>
      </c>
      <c r="I52" s="8" t="s">
        <v>421</v>
      </c>
      <c r="J52" s="18">
        <v>1</v>
      </c>
      <c r="K52" s="18"/>
      <c r="L52" s="18"/>
      <c r="M52" s="4">
        <f>COUNTIFS(L_Map[MÃ TM],L_TM[[#This Row],[MÃ]])</f>
        <v>1</v>
      </c>
      <c r="N52" s="4" t="str" cm="1">
        <f t="array" ref="N52">_xlfn.TEXTJOIN(";",TRUE,IF(L_Map[MÃ TM]=L_TM[[#This Row],[MÃ]],L_Map[MÃ BC],""))</f>
        <v>261_</v>
      </c>
      <c r="O52" s="4" t="str" cm="1">
        <f t="array" ref="O52">_xlfn.TEXTJOIN("; ",TRUE,IF(L_Map[MÃ TM]=L_TM[[#This Row],[MÃ]],L_Map[CHỈ TIÊU BÁO CÁO],""))</f>
        <v>Chi phí trả trước dài hạn</v>
      </c>
      <c r="P52" s="4"/>
      <c r="Q52" s="4"/>
      <c r="R52" s="4"/>
    </row>
    <row r="53" spans="1:18" x14ac:dyDescent="0.4">
      <c r="A53" s="7"/>
      <c r="B53" s="4"/>
      <c r="C53" s="4"/>
      <c r="D53" s="4"/>
      <c r="E53" s="4"/>
      <c r="F53" s="8" t="s">
        <v>249</v>
      </c>
      <c r="G53" s="8" t="s">
        <v>317</v>
      </c>
      <c r="H53" s="8" t="s">
        <v>265</v>
      </c>
      <c r="I53" s="8" t="s">
        <v>421</v>
      </c>
      <c r="J53" s="18">
        <v>1</v>
      </c>
      <c r="K53" s="18"/>
      <c r="L53" s="18"/>
      <c r="M53" s="4">
        <f>COUNTIFS(L_Map[MÃ TM],L_TM[[#This Row],[MÃ]])</f>
        <v>1</v>
      </c>
      <c r="N53" s="4" t="str" cm="1">
        <f t="array" ref="N53">_xlfn.TEXTJOIN(";",TRUE,IF(L_Map[MÃ TM]=L_TM[[#This Row],[MÃ]],L_Map[MÃ BC],""))</f>
        <v>269_</v>
      </c>
      <c r="O53" s="4" t="str" cm="1">
        <f t="array" ref="O53">_xlfn.TEXTJOIN("; ",TRUE,IF(L_Map[MÃ TM]=L_TM[[#This Row],[MÃ]],L_Map[CHỈ TIÊU BÁO CÁO],""))</f>
        <v>Lợi thế thương mại</v>
      </c>
      <c r="P53" s="4"/>
      <c r="Q53" s="4"/>
      <c r="R53" s="4"/>
    </row>
    <row r="54" spans="1:18" x14ac:dyDescent="0.4">
      <c r="A54" s="7"/>
      <c r="B54" s="4"/>
      <c r="C54" s="4"/>
      <c r="D54" s="4"/>
      <c r="E54" s="4"/>
      <c r="F54" s="8" t="s">
        <v>253</v>
      </c>
      <c r="G54" s="8" t="s">
        <v>495</v>
      </c>
      <c r="H54" s="8" t="s">
        <v>320</v>
      </c>
      <c r="I54" s="8" t="s">
        <v>427</v>
      </c>
      <c r="J54" s="18">
        <v>1</v>
      </c>
      <c r="K54" s="18"/>
      <c r="L54" s="18"/>
      <c r="M54" s="4">
        <f>COUNTIFS(L_Map[MÃ TM],L_TM[[#This Row],[MÃ]])</f>
        <v>1</v>
      </c>
      <c r="N54" s="4" t="str" cm="1">
        <f t="array" ref="N54">_xlfn.TEXTJOIN(";",TRUE,IF(L_Map[MÃ TM]=L_TM[[#This Row],[MÃ]],L_Map[MÃ BC],""))</f>
        <v>320_</v>
      </c>
      <c r="O54" s="4" t="str" cm="1">
        <f t="array" ref="O54">_xlfn.TEXTJOIN("; ",TRUE,IF(L_Map[MÃ TM]=L_TM[[#This Row],[MÃ]],L_Map[CHỈ TIÊU BÁO CÁO],""))</f>
        <v>Vay và nợ thuê tài chính ngắn hạn</v>
      </c>
      <c r="P54" s="4"/>
      <c r="Q54" s="4"/>
      <c r="R54" s="4"/>
    </row>
    <row r="55" spans="1:18" x14ac:dyDescent="0.4">
      <c r="A55" s="7"/>
      <c r="B55" s="4"/>
      <c r="C55" s="4"/>
      <c r="D55" s="4"/>
      <c r="E55" s="4"/>
      <c r="F55" s="8" t="s">
        <v>255</v>
      </c>
      <c r="G55" s="8" t="s">
        <v>496</v>
      </c>
      <c r="H55" s="8" t="s">
        <v>345</v>
      </c>
      <c r="I55" s="8" t="s">
        <v>427</v>
      </c>
      <c r="J55" s="18">
        <v>1</v>
      </c>
      <c r="K55" s="18"/>
      <c r="L55" s="18"/>
      <c r="M55" s="4">
        <f>COUNTIFS(L_Map[MÃ TM],L_TM[[#This Row],[MÃ]])</f>
        <v>2</v>
      </c>
      <c r="N55" s="4" t="str" cm="1">
        <f t="array" ref="N55">_xlfn.TEXTJOIN(";",TRUE,IF(L_Map[MÃ TM]=L_TM[[#This Row],[MÃ]],L_Map[MÃ BC],""))</f>
        <v>338_;339_</v>
      </c>
      <c r="O55" s="4" t="str" cm="1">
        <f t="array" ref="O55">_xlfn.TEXTJOIN("; ",TRUE,IF(L_Map[MÃ TM]=L_TM[[#This Row],[MÃ]],L_Map[CHỈ TIÊU BÁO CÁO],""))</f>
        <v>Vay và nợ thuê tài chính dài hạn; Trái phiếu chuyển đổi</v>
      </c>
      <c r="P55" s="4"/>
      <c r="Q55" s="4"/>
      <c r="R55" s="4"/>
    </row>
    <row r="56" spans="1:18" x14ac:dyDescent="0.4">
      <c r="A56" s="7"/>
      <c r="B56" s="4"/>
      <c r="C56" s="4"/>
      <c r="D56" s="4"/>
      <c r="E56" s="4"/>
      <c r="F56" s="8" t="s">
        <v>497</v>
      </c>
      <c r="G56" s="8" t="s">
        <v>319</v>
      </c>
      <c r="H56" s="8" t="s">
        <v>320</v>
      </c>
      <c r="I56" s="8" t="s">
        <v>421</v>
      </c>
      <c r="J56" s="18">
        <v>1</v>
      </c>
      <c r="K56" s="18"/>
      <c r="L56" s="18"/>
      <c r="M56" s="4">
        <f>COUNTIFS(L_Map[MÃ TM],L_TM[[#This Row],[MÃ]])</f>
        <v>1</v>
      </c>
      <c r="N56" s="4" t="str" cm="1">
        <f t="array" ref="N56">_xlfn.TEXTJOIN(";",TRUE,IF(L_Map[MÃ TM]=L_TM[[#This Row],[MÃ]],L_Map[MÃ BC],""))</f>
        <v>311_</v>
      </c>
      <c r="O56" s="4" t="str" cm="1">
        <f t="array" ref="O56">_xlfn.TEXTJOIN("; ",TRUE,IF(L_Map[MÃ TM]=L_TM[[#This Row],[MÃ]],L_Map[CHỈ TIÊU BÁO CÁO],""))</f>
        <v>Phải trả người bán ngắn hạn</v>
      </c>
      <c r="P56" s="4"/>
      <c r="Q56" s="4"/>
      <c r="R56" s="4"/>
    </row>
    <row r="57" spans="1:18" x14ac:dyDescent="0.4">
      <c r="A57" s="7"/>
      <c r="B57" s="4"/>
      <c r="C57" s="4"/>
      <c r="D57" s="4"/>
      <c r="E57" s="4"/>
      <c r="F57" s="8" t="s">
        <v>498</v>
      </c>
      <c r="G57" s="8" t="s">
        <v>499</v>
      </c>
      <c r="H57" s="8" t="s">
        <v>320</v>
      </c>
      <c r="I57" s="8" t="s">
        <v>421</v>
      </c>
      <c r="J57" s="18">
        <v>1</v>
      </c>
      <c r="K57" s="18" t="b">
        <v>1</v>
      </c>
      <c r="L57" s="18"/>
      <c r="M57" s="4">
        <f>COUNTIFS(L_Map[MÃ TM],L_TM[[#This Row],[MÃ]])</f>
        <v>1</v>
      </c>
      <c r="N57" s="4" t="str" cm="1">
        <f t="array" ref="N57">_xlfn.TEXTJOIN(";",TRUE,IF(L_Map[MÃ TM]=L_TM[[#This Row],[MÃ]],L_Map[MÃ BC],""))</f>
        <v>311_</v>
      </c>
      <c r="O57" s="4" t="str" cm="1">
        <f t="array" ref="O57">_xlfn.TEXTJOIN("; ",TRUE,IF(L_Map[MÃ TM]=L_TM[[#This Row],[MÃ]],L_Map[CHỈ TIÊU BÁO CÁO],""))</f>
        <v>Phải trả người bán ngắn hạn</v>
      </c>
      <c r="P57" s="4"/>
      <c r="Q57" s="4"/>
      <c r="R57" s="4"/>
    </row>
    <row r="58" spans="1:18" x14ac:dyDescent="0.4">
      <c r="A58" s="7"/>
      <c r="B58" s="4"/>
      <c r="C58" s="4"/>
      <c r="D58" s="4"/>
      <c r="E58" s="4"/>
      <c r="F58" s="8" t="s">
        <v>500</v>
      </c>
      <c r="G58" s="8" t="s">
        <v>348</v>
      </c>
      <c r="H58" s="8" t="s">
        <v>345</v>
      </c>
      <c r="I58" s="8" t="s">
        <v>421</v>
      </c>
      <c r="J58" s="18">
        <v>1</v>
      </c>
      <c r="K58" s="18"/>
      <c r="L58" s="18"/>
      <c r="M58" s="4">
        <f>COUNTIFS(L_Map[MÃ TM],L_TM[[#This Row],[MÃ]])</f>
        <v>1</v>
      </c>
      <c r="N58" s="4" t="str" cm="1">
        <f t="array" ref="N58">_xlfn.TEXTJOIN(";",TRUE,IF(L_Map[MÃ TM]=L_TM[[#This Row],[MÃ]],L_Map[MÃ BC],""))</f>
        <v>331_</v>
      </c>
      <c r="O58" s="4" t="str" cm="1">
        <f t="array" ref="O58">_xlfn.TEXTJOIN("; ",TRUE,IF(L_Map[MÃ TM]=L_TM[[#This Row],[MÃ]],L_Map[CHỈ TIÊU BÁO CÁO],""))</f>
        <v>Phải trả người bán dài hạn</v>
      </c>
      <c r="P58" s="4"/>
      <c r="Q58" s="4"/>
      <c r="R58" s="4"/>
    </row>
    <row r="59" spans="1:18" x14ac:dyDescent="0.4">
      <c r="A59" s="7"/>
      <c r="B59" s="4"/>
      <c r="C59" s="4"/>
      <c r="D59" s="4"/>
      <c r="E59" s="4"/>
      <c r="F59" s="8" t="s">
        <v>501</v>
      </c>
      <c r="G59" s="8" t="s">
        <v>502</v>
      </c>
      <c r="H59" s="8" t="s">
        <v>345</v>
      </c>
      <c r="I59" s="8" t="s">
        <v>421</v>
      </c>
      <c r="J59" s="18">
        <v>1</v>
      </c>
      <c r="K59" s="18" t="b">
        <v>1</v>
      </c>
      <c r="L59" s="18"/>
      <c r="M59" s="4">
        <f>COUNTIFS(L_Map[MÃ TM],L_TM[[#This Row],[MÃ]])</f>
        <v>1</v>
      </c>
      <c r="N59" s="4" t="str" cm="1">
        <f t="array" ref="N59">_xlfn.TEXTJOIN(";",TRUE,IF(L_Map[MÃ TM]=L_TM[[#This Row],[MÃ]],L_Map[MÃ BC],""))</f>
        <v>331_</v>
      </c>
      <c r="O59" s="4" t="str" cm="1">
        <f t="array" ref="O59">_xlfn.TEXTJOIN("; ",TRUE,IF(L_Map[MÃ TM]=L_TM[[#This Row],[MÃ]],L_Map[CHỈ TIÊU BÁO CÁO],""))</f>
        <v>Phải trả người bán dài hạn</v>
      </c>
      <c r="P59" s="4"/>
      <c r="Q59" s="4"/>
      <c r="R59" s="4"/>
    </row>
    <row r="60" spans="1:18" x14ac:dyDescent="0.4">
      <c r="A60" s="7"/>
      <c r="B60" s="4"/>
      <c r="C60" s="4"/>
      <c r="D60" s="4"/>
      <c r="E60" s="4"/>
      <c r="F60" s="8" t="s">
        <v>503</v>
      </c>
      <c r="G60" s="8" t="s">
        <v>504</v>
      </c>
      <c r="H60" s="8" t="s">
        <v>320</v>
      </c>
      <c r="I60" s="8" t="s">
        <v>421</v>
      </c>
      <c r="J60" s="18">
        <v>1</v>
      </c>
      <c r="K60" s="18"/>
      <c r="L60" s="18"/>
      <c r="M60" s="4">
        <f>COUNTIFS(L_Map[MÃ TM],L_TM[[#This Row],[MÃ]])</f>
        <v>1</v>
      </c>
      <c r="N60" s="4" t="str" cm="1">
        <f t="array" ref="N60">_xlfn.TEXTJOIN(";",TRUE,IF(L_Map[MÃ TM]=L_TM[[#This Row],[MÃ]],L_Map[MÃ BC],""))</f>
        <v>312_</v>
      </c>
      <c r="O60" s="4" t="str" cm="1">
        <f t="array" ref="O60">_xlfn.TEXTJOIN("; ",TRUE,IF(L_Map[MÃ TM]=L_TM[[#This Row],[MÃ]],L_Map[CHỈ TIÊU BÁO CÁO],""))</f>
        <v>Người mua trả tiền trước ngắn hạn</v>
      </c>
      <c r="P60" s="4"/>
      <c r="Q60" s="4"/>
      <c r="R60" s="4"/>
    </row>
    <row r="61" spans="1:18" x14ac:dyDescent="0.4">
      <c r="A61" s="7"/>
      <c r="B61" s="4"/>
      <c r="C61" s="4"/>
      <c r="D61" s="4"/>
      <c r="E61" s="4"/>
      <c r="F61" s="8" t="s">
        <v>505</v>
      </c>
      <c r="G61" s="8" t="s">
        <v>506</v>
      </c>
      <c r="H61" s="8" t="s">
        <v>320</v>
      </c>
      <c r="I61" s="8" t="s">
        <v>421</v>
      </c>
      <c r="J61" s="18">
        <v>1</v>
      </c>
      <c r="K61" s="18" t="b">
        <v>1</v>
      </c>
      <c r="L61" s="18"/>
      <c r="M61" s="4">
        <f>COUNTIFS(L_Map[MÃ TM],L_TM[[#This Row],[MÃ]])</f>
        <v>1</v>
      </c>
      <c r="N61" s="4" t="str" cm="1">
        <f t="array" ref="N61">_xlfn.TEXTJOIN(";",TRUE,IF(L_Map[MÃ TM]=L_TM[[#This Row],[MÃ]],L_Map[MÃ BC],""))</f>
        <v>312_</v>
      </c>
      <c r="O61" s="4" t="str" cm="1">
        <f t="array" ref="O61">_xlfn.TEXTJOIN("; ",TRUE,IF(L_Map[MÃ TM]=L_TM[[#This Row],[MÃ]],L_Map[CHỈ TIÊU BÁO CÁO],""))</f>
        <v>Người mua trả tiền trước ngắn hạn</v>
      </c>
      <c r="P61" s="4"/>
      <c r="Q61" s="4"/>
      <c r="R61" s="4"/>
    </row>
    <row r="62" spans="1:18" x14ac:dyDescent="0.4">
      <c r="A62" s="7"/>
      <c r="B62" s="4"/>
      <c r="C62" s="4"/>
      <c r="D62" s="4"/>
      <c r="E62" s="4"/>
      <c r="F62" s="8" t="s">
        <v>507</v>
      </c>
      <c r="G62" s="8" t="s">
        <v>508</v>
      </c>
      <c r="H62" s="8" t="s">
        <v>345</v>
      </c>
      <c r="I62" s="8" t="s">
        <v>421</v>
      </c>
      <c r="J62" s="18">
        <v>1</v>
      </c>
      <c r="K62" s="18"/>
      <c r="L62" s="18"/>
      <c r="M62" s="4">
        <f>COUNTIFS(L_Map[MÃ TM],L_TM[[#This Row],[MÃ]])</f>
        <v>1</v>
      </c>
      <c r="N62" s="4" t="str" cm="1">
        <f t="array" ref="N62">_xlfn.TEXTJOIN(";",TRUE,IF(L_Map[MÃ TM]=L_TM[[#This Row],[MÃ]],L_Map[MÃ BC],""))</f>
        <v>332_</v>
      </c>
      <c r="O62" s="4" t="str" cm="1">
        <f t="array" ref="O62">_xlfn.TEXTJOIN("; ",TRUE,IF(L_Map[MÃ TM]=L_TM[[#This Row],[MÃ]],L_Map[CHỈ TIÊU BÁO CÁO],""))</f>
        <v>Người mua trả tiền trước dài hạn</v>
      </c>
      <c r="P62" s="4"/>
      <c r="Q62" s="4"/>
      <c r="R62" s="4"/>
    </row>
    <row r="63" spans="1:18" x14ac:dyDescent="0.4">
      <c r="A63" s="7"/>
      <c r="B63" s="4"/>
      <c r="C63" s="4"/>
      <c r="D63" s="4"/>
      <c r="E63" s="4"/>
      <c r="F63" s="8" t="s">
        <v>509</v>
      </c>
      <c r="G63" s="8" t="s">
        <v>510</v>
      </c>
      <c r="H63" s="8" t="s">
        <v>345</v>
      </c>
      <c r="I63" s="8" t="s">
        <v>421</v>
      </c>
      <c r="J63" s="18">
        <v>1</v>
      </c>
      <c r="K63" s="18" t="b">
        <v>1</v>
      </c>
      <c r="L63" s="18"/>
      <c r="M63" s="4">
        <f>COUNTIFS(L_Map[MÃ TM],L_TM[[#This Row],[MÃ]])</f>
        <v>1</v>
      </c>
      <c r="N63" s="4" t="str" cm="1">
        <f t="array" ref="N63">_xlfn.TEXTJOIN(";",TRUE,IF(L_Map[MÃ TM]=L_TM[[#This Row],[MÃ]],L_Map[MÃ BC],""))</f>
        <v>332_</v>
      </c>
      <c r="O63" s="4" t="str" cm="1">
        <f t="array" ref="O63">_xlfn.TEXTJOIN("; ",TRUE,IF(L_Map[MÃ TM]=L_TM[[#This Row],[MÃ]],L_Map[CHỈ TIÊU BÁO CÁO],""))</f>
        <v>Người mua trả tiền trước dài hạn</v>
      </c>
      <c r="P63" s="4"/>
      <c r="Q63" s="4"/>
      <c r="R63" s="4"/>
    </row>
    <row r="64" spans="1:18" x14ac:dyDescent="0.4">
      <c r="A64" s="7"/>
      <c r="B64" s="4"/>
      <c r="C64" s="4"/>
      <c r="D64" s="4"/>
      <c r="E64" s="4"/>
      <c r="F64" s="8" t="s">
        <v>511</v>
      </c>
      <c r="G64" s="8" t="s">
        <v>324</v>
      </c>
      <c r="H64" s="8" t="s">
        <v>320</v>
      </c>
      <c r="I64" s="8" t="s">
        <v>433</v>
      </c>
      <c r="J64" s="18">
        <v>1</v>
      </c>
      <c r="K64" s="18"/>
      <c r="L64" s="18"/>
      <c r="M64" s="4">
        <f>COUNTIFS(L_Map[MÃ TM],L_TM[[#This Row],[MÃ]])</f>
        <v>2</v>
      </c>
      <c r="N64" s="4" t="str" cm="1">
        <f t="array" ref="N64">_xlfn.TEXTJOIN(";",TRUE,IF(L_Map[MÃ TM]=L_TM[[#This Row],[MÃ]],L_Map[MÃ BC],""))</f>
        <v>153_;313_</v>
      </c>
      <c r="O64" s="4" t="str" cm="1">
        <f t="array" ref="O64">_xlfn.TEXTJOIN("; ",TRUE,IF(L_Map[MÃ TM]=L_TM[[#This Row],[MÃ]],L_Map[CHỈ TIÊU BÁO CÁO],""))</f>
        <v>Thuế và các khoản phải thu Nhà nước; Thuế và các khoản phải nộp Nhà nước</v>
      </c>
      <c r="P64" s="4"/>
      <c r="Q64" s="4"/>
      <c r="R64" s="4"/>
    </row>
    <row r="65" spans="1:18" x14ac:dyDescent="0.4">
      <c r="A65" s="7"/>
      <c r="B65" s="4"/>
      <c r="C65" s="4"/>
      <c r="D65" s="4"/>
      <c r="E65" s="4"/>
      <c r="F65" s="8" t="s">
        <v>512</v>
      </c>
      <c r="G65" s="8" t="s">
        <v>328</v>
      </c>
      <c r="H65" s="8" t="s">
        <v>320</v>
      </c>
      <c r="I65" s="8" t="s">
        <v>421</v>
      </c>
      <c r="J65" s="18">
        <v>1</v>
      </c>
      <c r="K65" s="18"/>
      <c r="L65" s="18"/>
      <c r="M65" s="4">
        <f>COUNTIFS(L_Map[MÃ TM],L_TM[[#This Row],[MÃ]])</f>
        <v>1</v>
      </c>
      <c r="N65" s="4" t="str" cm="1">
        <f t="array" ref="N65">_xlfn.TEXTJOIN(";",TRUE,IF(L_Map[MÃ TM]=L_TM[[#This Row],[MÃ]],L_Map[MÃ BC],""))</f>
        <v>315_</v>
      </c>
      <c r="O65" s="4" t="str" cm="1">
        <f t="array" ref="O65">_xlfn.TEXTJOIN("; ",TRUE,IF(L_Map[MÃ TM]=L_TM[[#This Row],[MÃ]],L_Map[CHỈ TIÊU BÁO CÁO],""))</f>
        <v>Chi phí phải trả ngắn hạn</v>
      </c>
      <c r="P65" s="4"/>
      <c r="Q65" s="4"/>
      <c r="R65" s="4"/>
    </row>
    <row r="66" spans="1:18" x14ac:dyDescent="0.4">
      <c r="A66" s="7"/>
      <c r="B66" s="4"/>
      <c r="C66" s="4"/>
      <c r="D66" s="4"/>
      <c r="E66" s="4"/>
      <c r="F66" s="8" t="s">
        <v>513</v>
      </c>
      <c r="G66" s="8" t="s">
        <v>352</v>
      </c>
      <c r="H66" s="8" t="s">
        <v>345</v>
      </c>
      <c r="I66" s="8" t="s">
        <v>421</v>
      </c>
      <c r="J66" s="18">
        <v>1</v>
      </c>
      <c r="K66" s="18"/>
      <c r="L66" s="18"/>
      <c r="M66" s="4">
        <f>COUNTIFS(L_Map[MÃ TM],L_TM[[#This Row],[MÃ]])</f>
        <v>1</v>
      </c>
      <c r="N66" s="4" t="str" cm="1">
        <f t="array" ref="N66">_xlfn.TEXTJOIN(";",TRUE,IF(L_Map[MÃ TM]=L_TM[[#This Row],[MÃ]],L_Map[MÃ BC],""))</f>
        <v>333_</v>
      </c>
      <c r="O66" s="4" t="str" cm="1">
        <f t="array" ref="O66">_xlfn.TEXTJOIN("; ",TRUE,IF(L_Map[MÃ TM]=L_TM[[#This Row],[MÃ]],L_Map[CHỈ TIÊU BÁO CÁO],""))</f>
        <v>Chi phí phải trả dài hạn</v>
      </c>
      <c r="P66" s="4"/>
      <c r="Q66" s="4"/>
      <c r="R66" s="4"/>
    </row>
    <row r="67" spans="1:18" x14ac:dyDescent="0.4">
      <c r="A67" s="7"/>
      <c r="B67" s="4"/>
      <c r="C67" s="4"/>
      <c r="D67" s="4"/>
      <c r="E67" s="4"/>
      <c r="F67" s="8" t="s">
        <v>514</v>
      </c>
      <c r="G67" s="8" t="s">
        <v>515</v>
      </c>
      <c r="H67" s="8" t="s">
        <v>320</v>
      </c>
      <c r="I67" s="8" t="s">
        <v>421</v>
      </c>
      <c r="J67" s="18">
        <v>1</v>
      </c>
      <c r="K67" s="18"/>
      <c r="L67" s="18"/>
      <c r="M67" s="4">
        <f>COUNTIFS(L_Map[MÃ TM],L_TM[[#This Row],[MÃ]])</f>
        <v>1</v>
      </c>
      <c r="N67" s="4" t="str" cm="1">
        <f t="array" ref="N67">_xlfn.TEXTJOIN(";",TRUE,IF(L_Map[MÃ TM]=L_TM[[#This Row],[MÃ]],L_Map[MÃ BC],""))</f>
        <v>319_</v>
      </c>
      <c r="O67" s="4" t="str" cm="1">
        <f t="array" ref="O67">_xlfn.TEXTJOIN("; ",TRUE,IF(L_Map[MÃ TM]=L_TM[[#This Row],[MÃ]],L_Map[CHỈ TIÊU BÁO CÁO],""))</f>
        <v>Các khoản phải trả ngắn hạn khác</v>
      </c>
      <c r="P67" s="4"/>
      <c r="Q67" s="4"/>
      <c r="R67" s="4"/>
    </row>
    <row r="68" spans="1:18" x14ac:dyDescent="0.4">
      <c r="A68" s="7"/>
      <c r="B68" s="4"/>
      <c r="C68" s="4"/>
      <c r="D68" s="4"/>
      <c r="E68" s="4"/>
      <c r="F68" s="8" t="s">
        <v>516</v>
      </c>
      <c r="G68" s="8" t="s">
        <v>515</v>
      </c>
      <c r="H68" s="8" t="s">
        <v>320</v>
      </c>
      <c r="I68" s="8" t="s">
        <v>421</v>
      </c>
      <c r="J68" s="18">
        <v>1</v>
      </c>
      <c r="K68" s="18" t="b">
        <v>1</v>
      </c>
      <c r="L68" s="18"/>
      <c r="M68" s="4">
        <f>COUNTIFS(L_Map[MÃ TM],L_TM[[#This Row],[MÃ]])</f>
        <v>1</v>
      </c>
      <c r="N68" s="4" t="str" cm="1">
        <f t="array" ref="N68">_xlfn.TEXTJOIN(";",TRUE,IF(L_Map[MÃ TM]=L_TM[[#This Row],[MÃ]],L_Map[MÃ BC],""))</f>
        <v>319_</v>
      </c>
      <c r="O68" s="4" t="str" cm="1">
        <f t="array" ref="O68">_xlfn.TEXTJOIN("; ",TRUE,IF(L_Map[MÃ TM]=L_TM[[#This Row],[MÃ]],L_Map[CHỈ TIÊU BÁO CÁO],""))</f>
        <v>Các khoản phải trả ngắn hạn khác</v>
      </c>
      <c r="P68" s="4"/>
      <c r="Q68" s="4"/>
      <c r="R68" s="4"/>
    </row>
    <row r="69" spans="1:18" x14ac:dyDescent="0.4">
      <c r="A69" s="7"/>
      <c r="B69" s="4"/>
      <c r="C69" s="4"/>
      <c r="D69" s="4"/>
      <c r="E69" s="4"/>
      <c r="F69" s="8" t="s">
        <v>517</v>
      </c>
      <c r="G69" s="8" t="s">
        <v>518</v>
      </c>
      <c r="H69" s="8" t="s">
        <v>345</v>
      </c>
      <c r="I69" s="8" t="s">
        <v>421</v>
      </c>
      <c r="J69" s="18">
        <v>1</v>
      </c>
      <c r="K69" s="18"/>
      <c r="L69" s="18"/>
      <c r="M69" s="4">
        <f>COUNTIFS(L_Map[MÃ TM],L_TM[[#This Row],[MÃ]])</f>
        <v>1</v>
      </c>
      <c r="N69" s="4" t="str" cm="1">
        <f t="array" ref="N69">_xlfn.TEXTJOIN(";",TRUE,IF(L_Map[MÃ TM]=L_TM[[#This Row],[MÃ]],L_Map[MÃ BC],""))</f>
        <v>337_</v>
      </c>
      <c r="O69" s="4" t="str" cm="1">
        <f t="array" ref="O69">_xlfn.TEXTJOIN("; ",TRUE,IF(L_Map[MÃ TM]=L_TM[[#This Row],[MÃ]],L_Map[CHỈ TIÊU BÁO CÁO],""))</f>
        <v>Phải trả dài hạn khác</v>
      </c>
      <c r="P69" s="4"/>
      <c r="Q69" s="4"/>
      <c r="R69" s="4"/>
    </row>
    <row r="70" spans="1:18" x14ac:dyDescent="0.4">
      <c r="A70" s="7"/>
      <c r="B70" s="4"/>
      <c r="C70" s="4"/>
      <c r="D70" s="4"/>
      <c r="E70" s="4"/>
      <c r="F70" s="8" t="s">
        <v>519</v>
      </c>
      <c r="G70" s="8" t="s">
        <v>518</v>
      </c>
      <c r="H70" s="8" t="s">
        <v>345</v>
      </c>
      <c r="I70" s="8" t="s">
        <v>421</v>
      </c>
      <c r="J70" s="18">
        <v>1</v>
      </c>
      <c r="K70" s="18" t="b">
        <v>1</v>
      </c>
      <c r="L70" s="18"/>
      <c r="M70" s="4">
        <f>COUNTIFS(L_Map[MÃ TM],L_TM[[#This Row],[MÃ]])</f>
        <v>1</v>
      </c>
      <c r="N70" s="4" t="str" cm="1">
        <f t="array" ref="N70">_xlfn.TEXTJOIN(";",TRUE,IF(L_Map[MÃ TM]=L_TM[[#This Row],[MÃ]],L_Map[MÃ BC],""))</f>
        <v>337_</v>
      </c>
      <c r="O70" s="4" t="str" cm="1">
        <f t="array" ref="O70">_xlfn.TEXTJOIN("; ",TRUE,IF(L_Map[MÃ TM]=L_TM[[#This Row],[MÃ]],L_Map[CHỈ TIÊU BÁO CÁO],""))</f>
        <v>Phải trả dài hạn khác</v>
      </c>
      <c r="P70" s="4"/>
      <c r="Q70" s="4"/>
      <c r="R70" s="4"/>
    </row>
    <row r="71" spans="1:18" x14ac:dyDescent="0.4">
      <c r="A71" s="7"/>
      <c r="B71" s="4"/>
      <c r="C71" s="4"/>
      <c r="D71" s="4"/>
      <c r="E71" s="4"/>
      <c r="F71" s="8" t="s">
        <v>520</v>
      </c>
      <c r="G71" s="8" t="s">
        <v>330</v>
      </c>
      <c r="H71" s="8" t="s">
        <v>320</v>
      </c>
      <c r="I71" s="8" t="s">
        <v>421</v>
      </c>
      <c r="J71" s="18">
        <v>0</v>
      </c>
      <c r="K71" s="18"/>
      <c r="L71" s="18"/>
      <c r="M71" s="4">
        <f>COUNTIFS(L_Map[MÃ TM],L_TM[[#This Row],[MÃ]])</f>
        <v>3</v>
      </c>
      <c r="N71" s="4" t="str" cm="1">
        <f t="array" ref="N71">_xlfn.TEXTJOIN(";",TRUE,IF(L_Map[MÃ TM]=L_TM[[#This Row],[MÃ]],L_Map[MÃ BC],""))</f>
        <v>316_;334_;335_</v>
      </c>
      <c r="O71" s="4" t="str" cm="1">
        <f t="array" ref="O71">_xlfn.TEXTJOIN("; ",TRUE,IF(L_Map[MÃ TM]=L_TM[[#This Row],[MÃ]],L_Map[CHỈ TIÊU BÁO CÁO],""))</f>
        <v>Phải trả nội bộ ngắn hạn; Phải trả nội bộ về vốn kinh doanh; Phải trả nội bộ dài hạn</v>
      </c>
      <c r="P71" s="4"/>
      <c r="Q71" s="4"/>
      <c r="R71" s="4"/>
    </row>
    <row r="72" spans="1:18" x14ac:dyDescent="0.4">
      <c r="A72" s="7"/>
      <c r="B72" s="4"/>
      <c r="C72" s="4"/>
      <c r="D72" s="4"/>
      <c r="E72" s="4"/>
      <c r="F72" s="8" t="s">
        <v>521</v>
      </c>
      <c r="G72" s="8" t="s">
        <v>356</v>
      </c>
      <c r="H72" s="8" t="s">
        <v>345</v>
      </c>
      <c r="I72" s="8" t="s">
        <v>421</v>
      </c>
      <c r="J72" s="18">
        <v>0</v>
      </c>
      <c r="K72" s="18"/>
      <c r="L72" s="18"/>
      <c r="M72" s="4">
        <f>COUNTIFS(L_Map[MÃ TM],L_TM[[#This Row],[MÃ]])</f>
        <v>0</v>
      </c>
      <c r="N72" s="4" t="str" cm="1">
        <f t="array" ref="N72">_xlfn.TEXTJOIN(";",TRUE,IF(L_Map[MÃ TM]=L_TM[[#This Row],[MÃ]],L_Map[MÃ BC],""))</f>
        <v/>
      </c>
      <c r="O72" s="4" t="str" cm="1">
        <f t="array" ref="O72">_xlfn.TEXTJOIN("; ",TRUE,IF(L_Map[MÃ TM]=L_TM[[#This Row],[MÃ]],L_Map[CHỈ TIÊU BÁO CÁO],""))</f>
        <v/>
      </c>
      <c r="P72" s="4"/>
      <c r="Q72" s="4"/>
      <c r="R72" s="4"/>
    </row>
    <row r="73" spans="1:18" x14ac:dyDescent="0.4">
      <c r="A73" s="7"/>
      <c r="B73" s="4"/>
      <c r="C73" s="4"/>
      <c r="D73" s="4"/>
      <c r="E73" s="4"/>
      <c r="F73" s="8" t="s">
        <v>522</v>
      </c>
      <c r="G73" s="8" t="s">
        <v>332</v>
      </c>
      <c r="H73" s="8" t="s">
        <v>320</v>
      </c>
      <c r="I73" s="8" t="s">
        <v>421</v>
      </c>
      <c r="J73" s="18">
        <v>1</v>
      </c>
      <c r="K73" s="18"/>
      <c r="L73" s="18"/>
      <c r="M73" s="4">
        <f>COUNTIFS(L_Map[MÃ TM],L_TM[[#This Row],[MÃ]])</f>
        <v>1</v>
      </c>
      <c r="N73" s="4" t="str" cm="1">
        <f t="array" ref="N73">_xlfn.TEXTJOIN(";",TRUE,IF(L_Map[MÃ TM]=L_TM[[#This Row],[MÃ]],L_Map[MÃ BC],""))</f>
        <v>317_</v>
      </c>
      <c r="O73" s="4" t="str" cm="1">
        <f t="array" ref="O73">_xlfn.TEXTJOIN("; ",TRUE,IF(L_Map[MÃ TM]=L_TM[[#This Row],[MÃ]],L_Map[CHỈ TIÊU BÁO CÁO],""))</f>
        <v>Phải trả theo tiến độ kế hoạch HĐXD</v>
      </c>
      <c r="P73" s="4"/>
      <c r="Q73" s="4"/>
      <c r="R73" s="4"/>
    </row>
    <row r="74" spans="1:18" x14ac:dyDescent="0.4">
      <c r="A74" s="7"/>
      <c r="B74" s="4"/>
      <c r="C74" s="4"/>
      <c r="D74" s="4"/>
      <c r="E74" s="4"/>
      <c r="F74" s="8" t="s">
        <v>523</v>
      </c>
      <c r="G74" s="8" t="s">
        <v>334</v>
      </c>
      <c r="H74" s="8" t="s">
        <v>320</v>
      </c>
      <c r="I74" s="8" t="s">
        <v>421</v>
      </c>
      <c r="J74" s="18">
        <v>1</v>
      </c>
      <c r="K74" s="18"/>
      <c r="L74" s="18"/>
      <c r="M74" s="4">
        <f>COUNTIFS(L_Map[MÃ TM],L_TM[[#This Row],[MÃ]])</f>
        <v>1</v>
      </c>
      <c r="N74" s="4" t="str" cm="1">
        <f t="array" ref="N74">_xlfn.TEXTJOIN(";",TRUE,IF(L_Map[MÃ TM]=L_TM[[#This Row],[MÃ]],L_Map[MÃ BC],""))</f>
        <v>318_</v>
      </c>
      <c r="O74" s="4" t="str" cm="1">
        <f t="array" ref="O74">_xlfn.TEXTJOIN("; ",TRUE,IF(L_Map[MÃ TM]=L_TM[[#This Row],[MÃ]],L_Map[CHỈ TIÊU BÁO CÁO],""))</f>
        <v>Doanh thu chưa thực hiện ngắn hạn</v>
      </c>
      <c r="P74" s="4"/>
      <c r="Q74" s="4"/>
      <c r="R74" s="4"/>
    </row>
    <row r="75" spans="1:18" x14ac:dyDescent="0.4">
      <c r="A75" s="7"/>
      <c r="B75" s="4"/>
      <c r="C75" s="4"/>
      <c r="D75" s="4"/>
      <c r="E75" s="4"/>
      <c r="F75" s="8" t="s">
        <v>524</v>
      </c>
      <c r="G75" s="8" t="s">
        <v>358</v>
      </c>
      <c r="H75" s="8" t="s">
        <v>345</v>
      </c>
      <c r="I75" s="8" t="s">
        <v>421</v>
      </c>
      <c r="J75" s="18">
        <v>1</v>
      </c>
      <c r="K75" s="18"/>
      <c r="L75" s="18"/>
      <c r="M75" s="4">
        <f>COUNTIFS(L_Map[MÃ TM],L_TM[[#This Row],[MÃ]])</f>
        <v>1</v>
      </c>
      <c r="N75" s="4" t="str" cm="1">
        <f t="array" ref="N75">_xlfn.TEXTJOIN(";",TRUE,IF(L_Map[MÃ TM]=L_TM[[#This Row],[MÃ]],L_Map[MÃ BC],""))</f>
        <v>336_</v>
      </c>
      <c r="O75" s="4" t="str" cm="1">
        <f t="array" ref="O75">_xlfn.TEXTJOIN("; ",TRUE,IF(L_Map[MÃ TM]=L_TM[[#This Row],[MÃ]],L_Map[CHỈ TIÊU BÁO CÁO],""))</f>
        <v>Doanh thu chưa thực hiện dài hạn</v>
      </c>
      <c r="P75" s="4"/>
      <c r="Q75" s="4"/>
      <c r="R75" s="4"/>
    </row>
    <row r="76" spans="1:18" x14ac:dyDescent="0.4">
      <c r="A76" s="7"/>
      <c r="B76" s="4"/>
      <c r="C76" s="4"/>
      <c r="D76" s="4"/>
      <c r="E76" s="4"/>
      <c r="F76" s="8" t="s">
        <v>263</v>
      </c>
      <c r="G76" s="8" t="s">
        <v>340</v>
      </c>
      <c r="H76" s="8" t="s">
        <v>320</v>
      </c>
      <c r="I76" s="8" t="s">
        <v>421</v>
      </c>
      <c r="J76" s="18">
        <v>1</v>
      </c>
      <c r="K76" s="18"/>
      <c r="L76" s="18"/>
      <c r="M76" s="4">
        <f>COUNTIFS(L_Map[MÃ TM],L_TM[[#This Row],[MÃ]])</f>
        <v>1</v>
      </c>
      <c r="N76" s="4" t="str" cm="1">
        <f t="array" ref="N76">_xlfn.TEXTJOIN(";",TRUE,IF(L_Map[MÃ TM]=L_TM[[#This Row],[MÃ]],L_Map[MÃ BC],""))</f>
        <v>321_</v>
      </c>
      <c r="O76" s="4" t="str" cm="1">
        <f t="array" ref="O76">_xlfn.TEXTJOIN("; ",TRUE,IF(L_Map[MÃ TM]=L_TM[[#This Row],[MÃ]],L_Map[CHỈ TIÊU BÁO CÁO],""))</f>
        <v>Dự phòng phải trả ngắn hạn</v>
      </c>
      <c r="P76" s="4"/>
      <c r="Q76" s="4"/>
      <c r="R76" s="4"/>
    </row>
    <row r="77" spans="1:18" x14ac:dyDescent="0.4">
      <c r="A77" s="7"/>
      <c r="B77" s="4"/>
      <c r="C77" s="4"/>
      <c r="D77" s="4"/>
      <c r="E77" s="4"/>
      <c r="F77" s="8" t="s">
        <v>266</v>
      </c>
      <c r="G77" s="8" t="s">
        <v>370</v>
      </c>
      <c r="H77" s="8" t="s">
        <v>345</v>
      </c>
      <c r="I77" s="8" t="s">
        <v>421</v>
      </c>
      <c r="J77" s="18">
        <v>1</v>
      </c>
      <c r="K77" s="18"/>
      <c r="L77" s="18"/>
      <c r="M77" s="4">
        <f>COUNTIFS(L_Map[MÃ TM],L_TM[[#This Row],[MÃ]])</f>
        <v>1</v>
      </c>
      <c r="N77" s="4" t="str" cm="1">
        <f t="array" ref="N77">_xlfn.TEXTJOIN(";",TRUE,IF(L_Map[MÃ TM]=L_TM[[#This Row],[MÃ]],L_Map[MÃ BC],""))</f>
        <v>342_</v>
      </c>
      <c r="O77" s="4" t="str" cm="1">
        <f t="array" ref="O77">_xlfn.TEXTJOIN("; ",TRUE,IF(L_Map[MÃ TM]=L_TM[[#This Row],[MÃ]],L_Map[CHỈ TIÊU BÁO CÁO],""))</f>
        <v>Dự phòng phải trả dài hạn</v>
      </c>
      <c r="P77" s="4"/>
      <c r="Q77" s="4"/>
      <c r="R77" s="4"/>
    </row>
    <row r="78" spans="1:18" x14ac:dyDescent="0.4">
      <c r="A78" s="7"/>
      <c r="B78" s="4"/>
      <c r="C78" s="4"/>
      <c r="D78" s="4"/>
      <c r="E78" s="4"/>
      <c r="F78" s="8" t="s">
        <v>294</v>
      </c>
      <c r="G78" s="8" t="s">
        <v>525</v>
      </c>
      <c r="H78" s="8" t="s">
        <v>265</v>
      </c>
      <c r="I78" s="8" t="s">
        <v>421</v>
      </c>
      <c r="J78" s="18">
        <v>1</v>
      </c>
      <c r="K78" s="18"/>
      <c r="L78" s="18"/>
      <c r="M78" s="4">
        <f>COUNTIFS(L_Map[MÃ TM],L_TM[[#This Row],[MÃ]])</f>
        <v>1</v>
      </c>
      <c r="N78" s="4" t="str" cm="1">
        <f t="array" ref="N78">_xlfn.TEXTJOIN(";",TRUE,IF(L_Map[MÃ TM]=L_TM[[#This Row],[MÃ]],L_Map[MÃ BC],""))</f>
        <v>262_</v>
      </c>
      <c r="O78" s="4" t="str" cm="1">
        <f t="array" ref="O78">_xlfn.TEXTJOIN("; ",TRUE,IF(L_Map[MÃ TM]=L_TM[[#This Row],[MÃ]],L_Map[CHỈ TIÊU BÁO CÁO],""))</f>
        <v>Tài sản thuế thu nhập hoãn lại</v>
      </c>
      <c r="P78" s="4"/>
      <c r="Q78" s="4"/>
      <c r="R78" s="4"/>
    </row>
    <row r="79" spans="1:18" x14ac:dyDescent="0.4">
      <c r="A79" s="7"/>
      <c r="B79" s="4"/>
      <c r="C79" s="4"/>
      <c r="D79" s="4"/>
      <c r="E79" s="4"/>
      <c r="F79" s="8" t="s">
        <v>296</v>
      </c>
      <c r="G79" s="8" t="s">
        <v>526</v>
      </c>
      <c r="H79" s="8" t="s">
        <v>345</v>
      </c>
      <c r="I79" s="8" t="s">
        <v>421</v>
      </c>
      <c r="J79" s="18">
        <v>1</v>
      </c>
      <c r="K79" s="18"/>
      <c r="L79" s="18"/>
      <c r="M79" s="4">
        <f>COUNTIFS(L_Map[MÃ TM],L_TM[[#This Row],[MÃ]])</f>
        <v>1</v>
      </c>
      <c r="N79" s="4" t="str" cm="1">
        <f t="array" ref="N79">_xlfn.TEXTJOIN(";",TRUE,IF(L_Map[MÃ TM]=L_TM[[#This Row],[MÃ]],L_Map[MÃ BC],""))</f>
        <v>341_</v>
      </c>
      <c r="O79" s="4" t="str" cm="1">
        <f t="array" ref="O79">_xlfn.TEXTJOIN("; ",TRUE,IF(L_Map[MÃ TM]=L_TM[[#This Row],[MÃ]],L_Map[CHỈ TIÊU BÁO CÁO],""))</f>
        <v>Thuế thu nhập hoãn lại phải trả</v>
      </c>
      <c r="P79" s="4"/>
      <c r="Q79" s="4"/>
      <c r="R79" s="4"/>
    </row>
    <row r="80" spans="1:18" x14ac:dyDescent="0.4">
      <c r="A80" s="7"/>
      <c r="B80" s="4"/>
      <c r="C80" s="4"/>
      <c r="D80" s="4"/>
      <c r="E80" s="4"/>
      <c r="F80" s="8" t="s">
        <v>527</v>
      </c>
      <c r="G80" s="8" t="s">
        <v>430</v>
      </c>
      <c r="H80" s="8" t="s">
        <v>392</v>
      </c>
      <c r="I80" s="8" t="s">
        <v>429</v>
      </c>
      <c r="J80" s="18">
        <v>1</v>
      </c>
      <c r="K80" s="18"/>
      <c r="L80" s="18"/>
      <c r="M80" s="4">
        <f>COUNTIFS(L_Map[MÃ TM],L_TM[[#This Row],[MÃ]])</f>
        <v>15</v>
      </c>
      <c r="N80" s="4" t="str" cm="1">
        <f t="array" ref="N80">_xlfn.TEXTJOIN(";",TRUE,IF(L_Map[MÃ TM]=L_TM[[#This Row],[MÃ]],L_Map[MÃ BC],""))</f>
        <v>412_;413_;414_;415_;416_;417_;418_;419_;41a_;41b_;420_;422_;429_;42a_;42b_</v>
      </c>
      <c r="O80" s="4" t="str" cm="1">
        <f t="array" ref="O80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  <c r="P80" s="4"/>
      <c r="Q80" s="4"/>
      <c r="R80" s="4"/>
    </row>
    <row r="81" spans="1:18" x14ac:dyDescent="0.4">
      <c r="A81" s="7"/>
      <c r="B81" s="4"/>
      <c r="C81" s="4"/>
      <c r="D81" s="4"/>
      <c r="E81" s="4"/>
      <c r="F81" s="8" t="s">
        <v>528</v>
      </c>
      <c r="G81" s="8" t="s">
        <v>529</v>
      </c>
      <c r="H81" s="8" t="s">
        <v>392</v>
      </c>
      <c r="I81" s="8" t="s">
        <v>429</v>
      </c>
      <c r="J81" s="18">
        <v>0</v>
      </c>
      <c r="K81" s="18"/>
      <c r="L81" s="18"/>
      <c r="M81" s="4">
        <f>COUNTIFS(L_Map[MÃ TM],L_TM[[#This Row],[MÃ]])</f>
        <v>0</v>
      </c>
      <c r="N81" s="4" t="str" cm="1">
        <f t="array" ref="N81">_xlfn.TEXTJOIN(";",TRUE,IF(L_Map[MÃ TM]=L_TM[[#This Row],[MÃ]],L_Map[MÃ BC],""))</f>
        <v/>
      </c>
      <c r="O81" s="4" t="str" cm="1">
        <f t="array" ref="O81">_xlfn.TEXTJOIN("; ",TRUE,IF(L_Map[MÃ TM]=L_TM[[#This Row],[MÃ]],L_Map[CHỈ TIÊU BÁO CÁO],""))</f>
        <v/>
      </c>
      <c r="P81" s="4"/>
      <c r="Q81" s="4"/>
      <c r="R81" s="4"/>
    </row>
    <row r="82" spans="1:18" x14ac:dyDescent="0.4">
      <c r="A82" s="7"/>
      <c r="B82" s="4"/>
      <c r="C82" s="4"/>
      <c r="D82" s="4"/>
      <c r="E82" s="4"/>
      <c r="F82" s="8" t="s">
        <v>298</v>
      </c>
      <c r="G82" s="8" t="s">
        <v>530</v>
      </c>
      <c r="H82" s="8" t="s">
        <v>345</v>
      </c>
      <c r="I82" s="8" t="s">
        <v>421</v>
      </c>
      <c r="J82" s="18">
        <v>0</v>
      </c>
      <c r="K82" s="18"/>
      <c r="L82" s="18"/>
      <c r="M82" s="4">
        <f>COUNTIFS(L_Map[MÃ TM],L_TM[[#This Row],[MÃ]])</f>
        <v>4</v>
      </c>
      <c r="N82" s="4" t="str" cm="1">
        <f t="array" ref="N82">_xlfn.TEXTJOIN(";",TRUE,IF(L_Map[MÃ TM]=L_TM[[#This Row],[MÃ]],L_Map[MÃ BC],""))</f>
        <v>322_;323_;340_;343_</v>
      </c>
      <c r="O82" s="4" t="str" cm="1">
        <f t="array" ref="O82">_xlfn.TEXTJOIN("; ",TRUE,IF(L_Map[MÃ TM]=L_TM[[#This Row],[MÃ]],L_Map[CHỈ TIÊU BÁO CÁO],""))</f>
        <v>Quỹ khen thưởng, phúc lợi; Quỹ bình ổn giá; Cổ phiếu ưu đãi; Quỹ phát triển khoa học và công nghệ</v>
      </c>
      <c r="P82" s="4"/>
      <c r="Q82" s="4"/>
      <c r="R82" s="4"/>
    </row>
    <row r="83" spans="1:18" x14ac:dyDescent="0.4">
      <c r="A83" s="7"/>
      <c r="B83" s="4"/>
      <c r="C83" s="4"/>
      <c r="D83" s="4"/>
      <c r="E83" s="4"/>
      <c r="F83" s="8" t="s">
        <v>300</v>
      </c>
      <c r="G83" s="8" t="s">
        <v>403</v>
      </c>
      <c r="H83" s="8" t="s">
        <v>375</v>
      </c>
      <c r="I83" s="8" t="s">
        <v>429</v>
      </c>
      <c r="J83" s="18">
        <v>0</v>
      </c>
      <c r="K83" s="18"/>
      <c r="L83" s="18"/>
      <c r="M83" s="4">
        <f>COUNTIFS(L_Map[MÃ TM],L_TM[[#This Row],[MÃ]])</f>
        <v>2</v>
      </c>
      <c r="N83" s="4" t="str" cm="1">
        <f t="array" ref="N83">_xlfn.TEXTJOIN(";",TRUE,IF(L_Map[MÃ TM]=L_TM[[#This Row],[MÃ]],L_Map[MÃ BC],""))</f>
        <v>431_;432_</v>
      </c>
      <c r="O83" s="4" t="str" cm="1">
        <f t="array" ref="O83">_xlfn.TEXTJOIN("; ",TRUE,IF(L_Map[MÃ TM]=L_TM[[#This Row],[MÃ]],L_Map[CHỈ TIÊU BÁO CÁO],""))</f>
        <v>Nguồn kinh phí; Nguồn kinh phí đã hình thành TSCĐ</v>
      </c>
      <c r="P83" s="4"/>
      <c r="Q83" s="4"/>
      <c r="R83" s="4"/>
    </row>
    <row r="84" spans="1:18" x14ac:dyDescent="0.4">
      <c r="A84" s="7"/>
      <c r="B84" s="4"/>
      <c r="C84" s="4"/>
      <c r="D84" s="4"/>
      <c r="E84" s="4"/>
      <c r="F84" s="8" t="s">
        <v>318</v>
      </c>
      <c r="G84" s="8" t="s">
        <v>531</v>
      </c>
      <c r="H84" s="8" t="s">
        <v>192</v>
      </c>
      <c r="I84" s="8" t="s">
        <v>431</v>
      </c>
      <c r="J84" s="18">
        <v>1</v>
      </c>
      <c r="K84" s="18"/>
      <c r="L84" s="18"/>
      <c r="M84" s="4">
        <f>COUNTIFS(L_Map[MÃ TM],L_TM[[#This Row],[MÃ]])</f>
        <v>1</v>
      </c>
      <c r="N84" s="4" t="str" cm="1">
        <f t="array" ref="N84">_xlfn.TEXTJOIN(";",TRUE,IF(L_Map[MÃ TM]=L_TM[[#This Row],[MÃ]],L_Map[MÃ BC],""))</f>
        <v>001_</v>
      </c>
      <c r="O84" s="4" t="str" cm="1">
        <f t="array" ref="O84">_xlfn.TEXTJOIN("; ",TRUE,IF(L_Map[MÃ TM]=L_TM[[#This Row],[MÃ]],L_Map[CHỈ TIÊU BÁO CÁO],""))</f>
        <v>Doanh thu bán hàng &amp; cung cấp dịch vụ</v>
      </c>
      <c r="P84" s="4"/>
      <c r="Q84" s="4"/>
      <c r="R84" s="4"/>
    </row>
    <row r="85" spans="1:18" x14ac:dyDescent="0.4">
      <c r="A85" s="7"/>
      <c r="B85" s="4"/>
      <c r="C85" s="4"/>
      <c r="D85" s="4"/>
      <c r="E85" s="4"/>
      <c r="F85" s="8" t="s">
        <v>532</v>
      </c>
      <c r="G85" s="8" t="s">
        <v>533</v>
      </c>
      <c r="H85" s="8" t="s">
        <v>192</v>
      </c>
      <c r="I85" s="8" t="s">
        <v>431</v>
      </c>
      <c r="J85" s="18">
        <v>1</v>
      </c>
      <c r="K85" s="18" t="b">
        <v>1</v>
      </c>
      <c r="L85" s="18"/>
      <c r="M85" s="4">
        <f>COUNTIFS(L_Map[MÃ TM],L_TM[[#This Row],[MÃ]])</f>
        <v>1</v>
      </c>
      <c r="N85" s="4" t="str" cm="1">
        <f t="array" ref="N85">_xlfn.TEXTJOIN(";",TRUE,IF(L_Map[MÃ TM]=L_TM[[#This Row],[MÃ]],L_Map[MÃ BC],""))</f>
        <v>001_</v>
      </c>
      <c r="O85" s="4" t="str" cm="1">
        <f t="array" ref="O85">_xlfn.TEXTJOIN("; ",TRUE,IF(L_Map[MÃ TM]=L_TM[[#This Row],[MÃ]],L_Map[CHỈ TIÊU BÁO CÁO],""))</f>
        <v>Doanh thu bán hàng &amp; cung cấp dịch vụ</v>
      </c>
      <c r="P85" s="4"/>
      <c r="Q85" s="4"/>
      <c r="R85" s="4"/>
    </row>
    <row r="86" spans="1:18" x14ac:dyDescent="0.4">
      <c r="A86" s="7"/>
      <c r="B86" s="4"/>
      <c r="C86" s="4"/>
      <c r="D86" s="4"/>
      <c r="E86" s="4"/>
      <c r="F86" s="8" t="s">
        <v>321</v>
      </c>
      <c r="G86" s="8" t="s">
        <v>534</v>
      </c>
      <c r="H86" s="8" t="s">
        <v>192</v>
      </c>
      <c r="I86" s="8" t="s">
        <v>431</v>
      </c>
      <c r="J86" s="18">
        <v>1</v>
      </c>
      <c r="K86" s="18"/>
      <c r="L86" s="18"/>
      <c r="M86" s="4">
        <f>COUNTIFS(L_Map[MÃ TM],L_TM[[#This Row],[MÃ]])</f>
        <v>1</v>
      </c>
      <c r="N86" s="4" t="str" cm="1">
        <f t="array" ref="N86">_xlfn.TEXTJOIN(";",TRUE,IF(L_Map[MÃ TM]=L_TM[[#This Row],[MÃ]],L_Map[MÃ BC],""))</f>
        <v>002_</v>
      </c>
      <c r="O86" s="4" t="str" cm="1">
        <f t="array" ref="O86">_xlfn.TEXTJOIN("; ",TRUE,IF(L_Map[MÃ TM]=L_TM[[#This Row],[MÃ]],L_Map[CHỈ TIÊU BÁO CÁO],""))</f>
        <v>Các khoản giảm trừ</v>
      </c>
      <c r="P86" s="4"/>
      <c r="Q86" s="4"/>
      <c r="R86" s="4"/>
    </row>
    <row r="87" spans="1:18" x14ac:dyDescent="0.4">
      <c r="A87" s="7"/>
      <c r="B87" s="4"/>
      <c r="C87" s="4"/>
      <c r="D87" s="4"/>
      <c r="E87" s="4"/>
      <c r="F87" s="8" t="s">
        <v>337</v>
      </c>
      <c r="G87" s="8" t="s">
        <v>196</v>
      </c>
      <c r="H87" s="8" t="s">
        <v>192</v>
      </c>
      <c r="I87" s="8" t="s">
        <v>431</v>
      </c>
      <c r="J87" s="18">
        <v>1</v>
      </c>
      <c r="K87" s="18"/>
      <c r="L87" s="18"/>
      <c r="M87" s="4">
        <f>COUNTIFS(L_Map[MÃ TM],L_TM[[#This Row],[MÃ]])</f>
        <v>1</v>
      </c>
      <c r="N87" s="4" t="str" cm="1">
        <f t="array" ref="N87">_xlfn.TEXTJOIN(";",TRUE,IF(L_Map[MÃ TM]=L_TM[[#This Row],[MÃ]],L_Map[MÃ BC],""))</f>
        <v>011_</v>
      </c>
      <c r="O87" s="4" t="str" cm="1">
        <f t="array" ref="O87">_xlfn.TEXTJOIN("; ",TRUE,IF(L_Map[MÃ TM]=L_TM[[#This Row],[MÃ]],L_Map[CHỈ TIÊU BÁO CÁO],""))</f>
        <v>Giá vốn hàng bán</v>
      </c>
      <c r="P87" s="4"/>
      <c r="Q87" s="4"/>
      <c r="R87" s="4"/>
    </row>
    <row r="88" spans="1:18" x14ac:dyDescent="0.4">
      <c r="A88" s="7"/>
      <c r="B88" s="4"/>
      <c r="C88" s="4"/>
      <c r="D88" s="4"/>
      <c r="E88" s="4"/>
      <c r="F88" s="8" t="s">
        <v>535</v>
      </c>
      <c r="G88" s="8" t="s">
        <v>536</v>
      </c>
      <c r="H88" s="8" t="s">
        <v>192</v>
      </c>
      <c r="I88" s="8" t="s">
        <v>431</v>
      </c>
      <c r="J88" s="18">
        <v>1</v>
      </c>
      <c r="K88" s="18" t="b">
        <v>1</v>
      </c>
      <c r="L88" s="18"/>
      <c r="M88" s="4">
        <f>COUNTIFS(L_Map[MÃ TM],L_TM[[#This Row],[MÃ]])</f>
        <v>1</v>
      </c>
      <c r="N88" s="4" t="str" cm="1">
        <f t="array" ref="N88">_xlfn.TEXTJOIN(";",TRUE,IF(L_Map[MÃ TM]=L_TM[[#This Row],[MÃ]],L_Map[MÃ BC],""))</f>
        <v>011_</v>
      </c>
      <c r="O88" s="4" t="str" cm="1">
        <f t="array" ref="O88">_xlfn.TEXTJOIN("; ",TRUE,IF(L_Map[MÃ TM]=L_TM[[#This Row],[MÃ]],L_Map[CHỈ TIÊU BÁO CÁO],""))</f>
        <v>Giá vốn hàng bán</v>
      </c>
      <c r="P88" s="4"/>
      <c r="Q88" s="4"/>
      <c r="R88" s="4"/>
    </row>
    <row r="89" spans="1:18" x14ac:dyDescent="0.4">
      <c r="A89" s="7"/>
      <c r="B89" s="4"/>
      <c r="C89" s="4"/>
      <c r="D89" s="4"/>
      <c r="E89" s="4"/>
      <c r="F89" s="8" t="s">
        <v>347</v>
      </c>
      <c r="G89" s="8" t="s">
        <v>537</v>
      </c>
      <c r="H89" s="8" t="s">
        <v>192</v>
      </c>
      <c r="I89" s="8" t="s">
        <v>431</v>
      </c>
      <c r="J89" s="18">
        <v>1</v>
      </c>
      <c r="K89" s="18"/>
      <c r="L89" s="18"/>
      <c r="M89" s="4">
        <f>COUNTIFS(L_Map[MÃ TM],L_TM[[#This Row],[MÃ]])</f>
        <v>1</v>
      </c>
      <c r="N89" s="4" t="str" cm="1">
        <f t="array" ref="N89">_xlfn.TEXTJOIN(";",TRUE,IF(L_Map[MÃ TM]=L_TM[[#This Row],[MÃ]],L_Map[MÃ BC],""))</f>
        <v>021_</v>
      </c>
      <c r="O89" s="4" t="str" cm="1">
        <f t="array" ref="O89">_xlfn.TEXTJOIN("; ",TRUE,IF(L_Map[MÃ TM]=L_TM[[#This Row],[MÃ]],L_Map[CHỈ TIÊU BÁO CÁO],""))</f>
        <v>Doanh thu hoạt động tài chính</v>
      </c>
      <c r="P89" s="4"/>
      <c r="Q89" s="4"/>
      <c r="R89" s="4"/>
    </row>
    <row r="90" spans="1:18" x14ac:dyDescent="0.4">
      <c r="A90" s="7"/>
      <c r="B90" s="4"/>
      <c r="C90" s="4"/>
      <c r="D90" s="4"/>
      <c r="E90" s="4"/>
      <c r="F90" s="8" t="s">
        <v>349</v>
      </c>
      <c r="G90" s="8" t="s">
        <v>200</v>
      </c>
      <c r="H90" s="8" t="s">
        <v>192</v>
      </c>
      <c r="I90" s="8" t="s">
        <v>431</v>
      </c>
      <c r="J90" s="18">
        <v>1</v>
      </c>
      <c r="K90" s="18"/>
      <c r="L90" s="18"/>
      <c r="M90" s="4">
        <f>COUNTIFS(L_Map[MÃ TM],L_TM[[#This Row],[MÃ]])</f>
        <v>1</v>
      </c>
      <c r="N90" s="4" t="str" cm="1">
        <f t="array" ref="N90">_xlfn.TEXTJOIN(";",TRUE,IF(L_Map[MÃ TM]=L_TM[[#This Row],[MÃ]],L_Map[MÃ BC],""))</f>
        <v>022_</v>
      </c>
      <c r="O90" s="4" t="str" cm="1">
        <f t="array" ref="O90">_xlfn.TEXTJOIN("; ",TRUE,IF(L_Map[MÃ TM]=L_TM[[#This Row],[MÃ]],L_Map[CHỈ TIÊU BÁO CÁO],""))</f>
        <v>Chi phí tài chính</v>
      </c>
      <c r="P90" s="4"/>
      <c r="Q90" s="4"/>
      <c r="R90" s="4"/>
    </row>
    <row r="91" spans="1:18" x14ac:dyDescent="0.4">
      <c r="A91" s="7"/>
      <c r="B91" s="4"/>
      <c r="C91" s="4"/>
      <c r="D91" s="4"/>
      <c r="E91" s="4"/>
      <c r="F91" s="8" t="s">
        <v>367</v>
      </c>
      <c r="G91" s="8" t="s">
        <v>206</v>
      </c>
      <c r="H91" s="8" t="s">
        <v>192</v>
      </c>
      <c r="I91" s="8" t="s">
        <v>431</v>
      </c>
      <c r="J91" s="18">
        <v>1</v>
      </c>
      <c r="K91" s="18"/>
      <c r="L91" s="18"/>
      <c r="M91" s="4">
        <f>COUNTIFS(L_Map[MÃ TM],L_TM[[#This Row],[MÃ]])</f>
        <v>1</v>
      </c>
      <c r="N91" s="4" t="str" cm="1">
        <f t="array" ref="N91">_xlfn.TEXTJOIN(";",TRUE,IF(L_Map[MÃ TM]=L_TM[[#This Row],[MÃ]],L_Map[MÃ BC],""))</f>
        <v>025_</v>
      </c>
      <c r="O91" s="4" t="str" cm="1">
        <f t="array" ref="O91">_xlfn.TEXTJOIN("; ",TRUE,IF(L_Map[MÃ TM]=L_TM[[#This Row],[MÃ]],L_Map[CHỈ TIÊU BÁO CÁO],""))</f>
        <v>Chi phí bán hàng</v>
      </c>
      <c r="P91" s="4"/>
      <c r="Q91" s="4"/>
      <c r="R91" s="4"/>
    </row>
    <row r="92" spans="1:18" x14ac:dyDescent="0.4">
      <c r="A92" s="7"/>
      <c r="B92" s="4"/>
      <c r="C92" s="4"/>
      <c r="D92" s="4"/>
      <c r="E92" s="4"/>
      <c r="F92" s="8" t="s">
        <v>369</v>
      </c>
      <c r="G92" s="8" t="s">
        <v>538</v>
      </c>
      <c r="H92" s="8" t="s">
        <v>192</v>
      </c>
      <c r="I92" s="8" t="s">
        <v>431</v>
      </c>
      <c r="J92" s="18">
        <v>1</v>
      </c>
      <c r="K92" s="18"/>
      <c r="L92" s="18"/>
      <c r="M92" s="4">
        <f>COUNTIFS(L_Map[MÃ TM],L_TM[[#This Row],[MÃ]])</f>
        <v>1</v>
      </c>
      <c r="N92" s="4" t="str" cm="1">
        <f t="array" ref="N92">_xlfn.TEXTJOIN(";",TRUE,IF(L_Map[MÃ TM]=L_TM[[#This Row],[MÃ]],L_Map[MÃ BC],""))</f>
        <v>026_</v>
      </c>
      <c r="O92" s="4" t="str" cm="1">
        <f t="array" ref="O92">_xlfn.TEXTJOIN("; ",TRUE,IF(L_Map[MÃ TM]=L_TM[[#This Row],[MÃ]],L_Map[CHỈ TIÊU BÁO CÁO],""))</f>
        <v>Chi phí quản lý doanh nghiệp</v>
      </c>
      <c r="P92" s="4"/>
      <c r="Q92" s="4"/>
      <c r="R92" s="4"/>
    </row>
    <row r="93" spans="1:18" x14ac:dyDescent="0.4">
      <c r="A93" s="7"/>
      <c r="B93" s="4"/>
      <c r="C93" s="4"/>
      <c r="D93" s="4"/>
      <c r="E93" s="4"/>
      <c r="F93" s="8" t="s">
        <v>539</v>
      </c>
      <c r="G93" s="8" t="s">
        <v>210</v>
      </c>
      <c r="H93" s="8" t="s">
        <v>192</v>
      </c>
      <c r="I93" s="8" t="s">
        <v>431</v>
      </c>
      <c r="J93" s="18">
        <v>1</v>
      </c>
      <c r="K93" s="18"/>
      <c r="L93" s="18"/>
      <c r="M93" s="4">
        <f>COUNTIFS(L_Map[MÃ TM],L_TM[[#This Row],[MÃ]])</f>
        <v>1</v>
      </c>
      <c r="N93" s="4" t="str" cm="1">
        <f t="array" ref="N93">_xlfn.TEXTJOIN(";",TRUE,IF(L_Map[MÃ TM]=L_TM[[#This Row],[MÃ]],L_Map[MÃ BC],""))</f>
        <v>031_</v>
      </c>
      <c r="O93" s="4" t="str" cm="1">
        <f t="array" ref="O93">_xlfn.TEXTJOIN("; ",TRUE,IF(L_Map[MÃ TM]=L_TM[[#This Row],[MÃ]],L_Map[CHỈ TIÊU BÁO CÁO],""))</f>
        <v>Thu nhập khác</v>
      </c>
      <c r="P93" s="4"/>
      <c r="Q93" s="4"/>
      <c r="R93" s="4"/>
    </row>
    <row r="94" spans="1:18" x14ac:dyDescent="0.4">
      <c r="A94" s="7"/>
      <c r="B94" s="4"/>
      <c r="C94" s="4"/>
      <c r="D94" s="4"/>
      <c r="E94" s="4"/>
      <c r="F94" s="8" t="s">
        <v>540</v>
      </c>
      <c r="G94" s="8" t="s">
        <v>212</v>
      </c>
      <c r="H94" s="8" t="s">
        <v>192</v>
      </c>
      <c r="I94" s="8" t="s">
        <v>431</v>
      </c>
      <c r="J94" s="18">
        <v>1</v>
      </c>
      <c r="K94" s="18"/>
      <c r="L94" s="18"/>
      <c r="M94" s="4">
        <f>COUNTIFS(L_Map[MÃ TM],L_TM[[#This Row],[MÃ]])</f>
        <v>1</v>
      </c>
      <c r="N94" s="4" t="str" cm="1">
        <f t="array" ref="N94">_xlfn.TEXTJOIN(";",TRUE,IF(L_Map[MÃ TM]=L_TM[[#This Row],[MÃ]],L_Map[MÃ BC],""))</f>
        <v>032_</v>
      </c>
      <c r="O94" s="4" t="str" cm="1">
        <f t="array" ref="O94">_xlfn.TEXTJOIN("; ",TRUE,IF(L_Map[MÃ TM]=L_TM[[#This Row],[MÃ]],L_Map[CHỈ TIÊU BÁO CÁO],""))</f>
        <v>Chi phí khác</v>
      </c>
      <c r="P94" s="4"/>
      <c r="Q94" s="4"/>
      <c r="R94" s="4"/>
    </row>
    <row r="95" spans="1:18" x14ac:dyDescent="0.4">
      <c r="A95" s="7"/>
      <c r="B95" s="4"/>
      <c r="C95" s="4"/>
      <c r="D95" s="4"/>
      <c r="E95" s="4"/>
      <c r="F95" s="8" t="s">
        <v>541</v>
      </c>
      <c r="G95" s="8" t="s">
        <v>214</v>
      </c>
      <c r="H95" s="8" t="s">
        <v>192</v>
      </c>
      <c r="I95" s="8" t="s">
        <v>431</v>
      </c>
      <c r="J95" s="18">
        <v>0</v>
      </c>
      <c r="K95" s="18"/>
      <c r="L95" s="18"/>
      <c r="M95" s="4">
        <f>COUNTIFS(L_Map[MÃ TM],L_TM[[#This Row],[MÃ]])</f>
        <v>1</v>
      </c>
      <c r="N95" s="4" t="str" cm="1">
        <f t="array" ref="N95">_xlfn.TEXTJOIN(";",TRUE,IF(L_Map[MÃ TM]=L_TM[[#This Row],[MÃ]],L_Map[MÃ BC],""))</f>
        <v>051_</v>
      </c>
      <c r="O95" s="4" t="str" cm="1">
        <f t="array" ref="O95">_xlfn.TEXTJOIN("; ",TRUE,IF(L_Map[MÃ TM]=L_TM[[#This Row],[MÃ]],L_Map[CHỈ TIÊU BÁO CÁO],""))</f>
        <v>Chi phí thuế TNDN hiện hành</v>
      </c>
      <c r="P95" s="4"/>
      <c r="Q95" s="4"/>
      <c r="R95" s="4"/>
    </row>
    <row r="96" spans="1:18" x14ac:dyDescent="0.4">
      <c r="A96" s="7"/>
      <c r="B96" s="4"/>
      <c r="C96" s="4"/>
      <c r="D96" s="4"/>
      <c r="E96" s="4"/>
      <c r="F96" s="8" t="s">
        <v>542</v>
      </c>
      <c r="G96" s="8" t="s">
        <v>216</v>
      </c>
      <c r="H96" s="8" t="s">
        <v>192</v>
      </c>
      <c r="I96" s="8" t="s">
        <v>431</v>
      </c>
      <c r="J96" s="18">
        <v>0</v>
      </c>
      <c r="K96" s="18"/>
      <c r="L96" s="18"/>
      <c r="M96" s="4">
        <f>COUNTIFS(L_Map[MÃ TM],L_TM[[#This Row],[MÃ]])</f>
        <v>1</v>
      </c>
      <c r="N96" s="4" t="str" cm="1">
        <f t="array" ref="N96">_xlfn.TEXTJOIN(";",TRUE,IF(L_Map[MÃ TM]=L_TM[[#This Row],[MÃ]],L_Map[MÃ BC],""))</f>
        <v>052_</v>
      </c>
      <c r="O96" s="4" t="str" cm="1">
        <f t="array" ref="O96">_xlfn.TEXTJOIN("; ",TRUE,IF(L_Map[MÃ TM]=L_TM[[#This Row],[MÃ]],L_Map[CHỈ TIÊU BÁO CÁO],""))</f>
        <v>Chi phí thuế TNDN hoãn lại</v>
      </c>
      <c r="P96" s="4"/>
      <c r="Q96" s="4"/>
      <c r="R96" s="4"/>
    </row>
    <row r="97" spans="1:18" x14ac:dyDescent="0.4">
      <c r="A97" s="7"/>
      <c r="B97" s="4"/>
      <c r="C97" s="4"/>
      <c r="D97" s="4"/>
      <c r="E97" s="4"/>
      <c r="F97" s="8" t="s">
        <v>543</v>
      </c>
      <c r="G97" s="8" t="s">
        <v>544</v>
      </c>
      <c r="H97" s="8" t="s">
        <v>192</v>
      </c>
      <c r="I97" s="8" t="s">
        <v>431</v>
      </c>
      <c r="J97" s="18">
        <v>0</v>
      </c>
      <c r="K97" s="18"/>
      <c r="L97" s="18"/>
      <c r="M97" s="4">
        <f>COUNTIFS(L_Map[MÃ TM],L_TM[[#This Row],[MÃ]])</f>
        <v>3</v>
      </c>
      <c r="N97" s="4" t="str" cm="1">
        <f t="array" ref="N97">_xlfn.TEXTJOIN(";",TRUE,IF(L_Map[MÃ TM]=L_TM[[#This Row],[MÃ]],L_Map[MÃ BC],""))</f>
        <v>011_;025_;026_</v>
      </c>
      <c r="O97" s="4" t="str" cm="1">
        <f t="array" ref="O97">_xlfn.TEXTJOIN("; ",TRUE,IF(L_Map[MÃ TM]=L_TM[[#This Row],[MÃ]],L_Map[CHỈ TIÊU BÁO CÁO],""))</f>
        <v>Giá vốn hàng bán; Chi phí bán hàng; Chi phí quản lý doanh nghiệp</v>
      </c>
      <c r="P97" s="4"/>
      <c r="Q97" s="4"/>
      <c r="R97" s="4"/>
    </row>
    <row r="98" spans="1:18" x14ac:dyDescent="0.4">
      <c r="A98" s="7"/>
      <c r="B98" s="4"/>
      <c r="C98" s="4"/>
      <c r="D98" s="4"/>
      <c r="E98" s="4"/>
      <c r="F98" s="8" t="s">
        <v>545</v>
      </c>
      <c r="G98" s="8" t="s">
        <v>546</v>
      </c>
      <c r="H98" s="8" t="s">
        <v>547</v>
      </c>
      <c r="I98" s="8" t="s">
        <v>435</v>
      </c>
      <c r="J98" s="18">
        <v>0</v>
      </c>
      <c r="K98" s="18"/>
      <c r="L98" s="18"/>
      <c r="M98" s="4">
        <f>COUNTIFS(L_Map[MÃ TM],L_TM[[#This Row],[MÃ]])</f>
        <v>0</v>
      </c>
      <c r="N98" s="4" t="str" cm="1">
        <f t="array" ref="N98">_xlfn.TEXTJOIN(";",TRUE,IF(L_Map[MÃ TM]=L_TM[[#This Row],[MÃ]],L_Map[MÃ BC],""))</f>
        <v/>
      </c>
      <c r="O98" s="4" t="str" cm="1">
        <f t="array" ref="O98">_xlfn.TEXTJOIN("; ",TRUE,IF(L_Map[MÃ TM]=L_TM[[#This Row],[MÃ]],L_Map[CHỈ TIÊU BÁO CÁO],""))</f>
        <v/>
      </c>
      <c r="P98" s="4"/>
      <c r="Q98" s="4"/>
      <c r="R98" s="4"/>
    </row>
    <row r="99" spans="1:18" x14ac:dyDescent="0.4">
      <c r="A99" s="7"/>
      <c r="B99" s="4"/>
      <c r="C99" s="4"/>
      <c r="D99" s="4"/>
      <c r="E99" s="4"/>
      <c r="F99" s="8" t="s">
        <v>548</v>
      </c>
      <c r="G99" s="8" t="s">
        <v>549</v>
      </c>
      <c r="H99" s="8" t="s">
        <v>547</v>
      </c>
      <c r="I99" s="8" t="s">
        <v>435</v>
      </c>
      <c r="J99" s="18">
        <v>0</v>
      </c>
      <c r="K99" s="18"/>
      <c r="L99" s="18"/>
      <c r="M99" s="4">
        <f>COUNTIFS(L_Map[MÃ TM],L_TM[[#This Row],[MÃ]])</f>
        <v>0</v>
      </c>
      <c r="N99" s="4" t="str" cm="1">
        <f t="array" ref="N99">_xlfn.TEXTJOIN(";",TRUE,IF(L_Map[MÃ TM]=L_TM[[#This Row],[MÃ]],L_Map[MÃ BC],""))</f>
        <v/>
      </c>
      <c r="O99" s="4" t="str" cm="1">
        <f t="array" ref="O99">_xlfn.TEXTJOIN("; ",TRUE,IF(L_Map[MÃ TM]=L_TM[[#This Row],[MÃ]],L_Map[CHỈ TIÊU BÁO CÁO],""))</f>
        <v/>
      </c>
      <c r="P99" s="4"/>
      <c r="Q99" s="4"/>
      <c r="R99" s="4"/>
    </row>
    <row r="100" spans="1:18" x14ac:dyDescent="0.4">
      <c r="A100" s="7"/>
      <c r="B100" s="4"/>
      <c r="C100" s="4"/>
      <c r="D100" s="4"/>
      <c r="E100" s="4"/>
      <c r="F100" s="8" t="s">
        <v>550</v>
      </c>
      <c r="G100" s="8" t="s">
        <v>551</v>
      </c>
      <c r="H100" s="8" t="s">
        <v>547</v>
      </c>
      <c r="I100" s="8" t="s">
        <v>435</v>
      </c>
      <c r="J100" s="18">
        <v>0</v>
      </c>
      <c r="K100" s="18"/>
      <c r="L100" s="18"/>
      <c r="M100" s="4">
        <f>COUNTIFS(L_Map[MÃ TM],L_TM[[#This Row],[MÃ]])</f>
        <v>0</v>
      </c>
      <c r="N100" s="4" t="str" cm="1">
        <f t="array" ref="N100">_xlfn.TEXTJOIN(";",TRUE,IF(L_Map[MÃ TM]=L_TM[[#This Row],[MÃ]],L_Map[MÃ BC],""))</f>
        <v/>
      </c>
      <c r="O100" s="4" t="str" cm="1">
        <f t="array" ref="O100">_xlfn.TEXTJOIN("; ",TRUE,IF(L_Map[MÃ TM]=L_TM[[#This Row],[MÃ]],L_Map[CHỈ TIÊU BÁO CÁO],""))</f>
        <v/>
      </c>
      <c r="P100" s="4"/>
      <c r="Q100" s="4"/>
      <c r="R100" s="4"/>
    </row>
    <row r="101" spans="1:18" x14ac:dyDescent="0.4">
      <c r="A101" s="7"/>
      <c r="B101" s="4"/>
      <c r="C101" s="4"/>
      <c r="D101" s="4"/>
      <c r="E101" s="4"/>
      <c r="F101" s="8" t="s">
        <v>552</v>
      </c>
      <c r="G101" s="8" t="s">
        <v>553</v>
      </c>
      <c r="H101" s="8" t="s">
        <v>547</v>
      </c>
      <c r="I101" s="8" t="s">
        <v>435</v>
      </c>
      <c r="J101" s="18">
        <v>0</v>
      </c>
      <c r="K101" s="18"/>
      <c r="L101" s="18"/>
      <c r="M101" s="4">
        <f>COUNTIFS(L_Map[MÃ TM],L_TM[[#This Row],[MÃ]])</f>
        <v>0</v>
      </c>
      <c r="N101" s="4" t="str" cm="1">
        <f t="array" ref="N101">_xlfn.TEXTJOIN(";",TRUE,IF(L_Map[MÃ TM]=L_TM[[#This Row],[MÃ]],L_Map[MÃ BC],""))</f>
        <v/>
      </c>
      <c r="O101" s="4" t="str" cm="1">
        <f t="array" ref="O101">_xlfn.TEXTJOIN("; ",TRUE,IF(L_Map[MÃ TM]=L_TM[[#This Row],[MÃ]],L_Map[CHỈ TIÊU BÁO CÁO],""))</f>
        <v/>
      </c>
      <c r="P101" s="4"/>
      <c r="Q101" s="4"/>
      <c r="R101" s="4"/>
    </row>
    <row r="102" spans="1:18" x14ac:dyDescent="0.4">
      <c r="A102" s="7"/>
      <c r="B102" s="4"/>
      <c r="C102" s="4"/>
      <c r="D102" s="4"/>
      <c r="E102" s="4"/>
      <c r="P102" s="4"/>
      <c r="Q102" s="4"/>
      <c r="R102" s="4"/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I6:I101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H6:H101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.15" x14ac:dyDescent="0.4"/>
  <cols>
    <col min="1" max="1" width="27.42578125" style="2" customWidth="1"/>
    <col min="3" max="3" width="10.5703125" customWidth="1"/>
    <col min="4" max="4" width="4.2109375" customWidth="1"/>
    <col min="5" max="5" width="10.5703125" customWidth="1"/>
    <col min="6" max="6" width="4.2109375" customWidth="1"/>
    <col min="7" max="7" width="7.5703125" customWidth="1"/>
    <col min="8" max="8" width="40.5703125" customWidth="1"/>
    <col min="9" max="9" width="40.42578125" customWidth="1"/>
    <col min="11" max="21" width="8"/>
    <col min="22" max="32" width="8" customWidth="1"/>
  </cols>
  <sheetData>
    <row r="1" spans="1:9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  <c r="I1" s="4"/>
    </row>
    <row r="2" spans="1:9" x14ac:dyDescent="0.4">
      <c r="A2" s="27"/>
      <c r="B2" s="4"/>
      <c r="C2" s="4"/>
      <c r="D2" s="4"/>
      <c r="E2" s="4"/>
      <c r="F2" s="4"/>
      <c r="G2" s="4"/>
      <c r="H2" s="4"/>
      <c r="I2" s="4"/>
    </row>
    <row r="3" spans="1:9" x14ac:dyDescent="0.4">
      <c r="A3" s="27"/>
      <c r="B3" s="5"/>
      <c r="C3" s="4"/>
      <c r="D3" s="4"/>
      <c r="E3" s="4"/>
      <c r="F3" s="4"/>
      <c r="G3" s="4"/>
      <c r="H3" s="4" t="s">
        <v>554</v>
      </c>
      <c r="I3" s="4"/>
    </row>
    <row r="4" spans="1:9" x14ac:dyDescent="0.4">
      <c r="A4" s="27"/>
      <c r="B4" s="4"/>
      <c r="C4" s="4" t="s">
        <v>127</v>
      </c>
      <c r="D4" s="4"/>
      <c r="E4" s="4" t="s">
        <v>127</v>
      </c>
      <c r="F4" s="4"/>
      <c r="G4" s="4"/>
      <c r="H4" s="4"/>
      <c r="I4" s="4"/>
    </row>
    <row r="5" spans="1:9" x14ac:dyDescent="0.4">
      <c r="A5" s="6" t="str">
        <f>'Công ty'!A5</f>
        <v>BCTC hợp nhất</v>
      </c>
      <c r="B5" s="4"/>
      <c r="C5" s="16" t="s">
        <v>555</v>
      </c>
      <c r="D5" s="4" t="s">
        <v>556</v>
      </c>
      <c r="E5" s="16" t="s">
        <v>184</v>
      </c>
      <c r="F5" s="4" t="s">
        <v>557</v>
      </c>
      <c r="G5" s="4" t="s">
        <v>416</v>
      </c>
      <c r="H5" s="4" t="s">
        <v>558</v>
      </c>
      <c r="I5" s="16" t="s">
        <v>185</v>
      </c>
    </row>
    <row r="6" spans="1:9" x14ac:dyDescent="0.4">
      <c r="A6" s="7"/>
      <c r="B6" s="4"/>
      <c r="C6" s="8" t="s">
        <v>189</v>
      </c>
      <c r="D6" s="4">
        <f>IF(L_Map[[#This Row],[MÃ BC]]&lt;&gt;"",COUNTIFS(L_Map[MÃ BC],L_Map[[#This Row],[MÃ BC]]),0)</f>
        <v>2</v>
      </c>
      <c r="E6" s="8" t="s">
        <v>318</v>
      </c>
      <c r="F6" s="4">
        <f>IF(L_Map[[#This Row],[MÃ TM]]&lt;&gt;"",COUNTIFS(L_Map[MÃ TM],L_Map[[#This Row],[MÃ TM]]),0)</f>
        <v>1</v>
      </c>
      <c r="G6" s="4">
        <f>IF(_xlfn.XLOOKUP(L_Map[[#This Row],[MÃ TM]],L_TM[MÃ],L_TM[BCR],0),1,0)</f>
        <v>0</v>
      </c>
      <c r="H6" s="4" t="str">
        <f>_xlfn.XLOOKUP(L_Map[[#This Row],[MÃ BC]],L_FS[MÃ],L_FS[CHỈ TIÊU],"-")</f>
        <v>Doanh thu bán hàng &amp; cung cấp dịch vụ</v>
      </c>
      <c r="I6" s="4" t="str">
        <f>_xlfn.XLOOKUP(L_Map[[#This Row],[MÃ TM]],L_TM[MÃ],L_TM[CHỈ TIÊU],"-")</f>
        <v>Doanh thu bán hàng</v>
      </c>
    </row>
    <row r="7" spans="1:9" x14ac:dyDescent="0.4">
      <c r="A7" s="7"/>
      <c r="B7" s="4"/>
      <c r="C7" s="8" t="s">
        <v>189</v>
      </c>
      <c r="D7" s="4">
        <f>IF(L_Map[[#This Row],[MÃ BC]]&lt;&gt;"",COUNTIFS(L_Map[MÃ BC],L_Map[[#This Row],[MÃ BC]]),0)</f>
        <v>2</v>
      </c>
      <c r="E7" s="8" t="s">
        <v>532</v>
      </c>
      <c r="F7" s="4">
        <f>IF(L_Map[[#This Row],[MÃ TM]]&lt;&gt;"",COUNTIFS(L_Map[MÃ TM],L_Map[[#This Row],[MÃ TM]]),0)</f>
        <v>1</v>
      </c>
      <c r="G7" s="4">
        <f>IF(_xlfn.XLOOKUP(L_Map[[#This Row],[MÃ TM]],L_TM[MÃ],L_TM[BCR],0),1,0)</f>
        <v>1</v>
      </c>
      <c r="H7" s="4" t="str">
        <f>_xlfn.XLOOKUP(L_Map[[#This Row],[MÃ BC]],L_FS[MÃ],L_FS[CHỈ TIÊU],"-")</f>
        <v>Doanh thu bán hàng &amp; cung cấp dịch vụ</v>
      </c>
      <c r="I7" s="4" t="str">
        <f>_xlfn.XLOOKUP(L_Map[[#This Row],[MÃ TM]],L_TM[MÃ],L_TM[CHỈ TIÊU],"-")</f>
        <v>Doanh thu bán hàng (BC riêng)</v>
      </c>
    </row>
    <row r="8" spans="1:9" x14ac:dyDescent="0.4">
      <c r="A8" s="10" t="s">
        <v>10</v>
      </c>
      <c r="B8" s="4"/>
      <c r="C8" s="8" t="s">
        <v>193</v>
      </c>
      <c r="D8" s="4">
        <f>IF(L_Map[[#This Row],[MÃ BC]]&lt;&gt;"",COUNTIFS(L_Map[MÃ BC],L_Map[[#This Row],[MÃ BC]]),0)</f>
        <v>1</v>
      </c>
      <c r="E8" s="8" t="s">
        <v>321</v>
      </c>
      <c r="F8" s="4">
        <f>IF(L_Map[[#This Row],[MÃ TM]]&lt;&gt;"",COUNTIFS(L_Map[MÃ TM],L_Map[[#This Row],[MÃ TM]]),0)</f>
        <v>1</v>
      </c>
      <c r="G8" s="4">
        <f>IF(_xlfn.XLOOKUP(L_Map[[#This Row],[MÃ TM]],L_TM[MÃ],L_TM[BCR],0),1,0)</f>
        <v>0</v>
      </c>
      <c r="H8" s="4" t="str">
        <f>_xlfn.XLOOKUP(L_Map[[#This Row],[MÃ BC]],L_FS[MÃ],L_FS[CHỈ TIÊU],"-")</f>
        <v>Các khoản giảm trừ</v>
      </c>
      <c r="I8" s="4" t="str">
        <f>_xlfn.XLOOKUP(L_Map[[#This Row],[MÃ TM]],L_TM[MÃ],L_TM[CHỈ TIÊU],"-")</f>
        <v>Giảm trừ doanh thu</v>
      </c>
    </row>
    <row r="9" spans="1:9" x14ac:dyDescent="0.4">
      <c r="A9" s="7"/>
      <c r="B9" s="4"/>
      <c r="C9" s="8" t="s">
        <v>195</v>
      </c>
      <c r="D9" s="4">
        <f>IF(L_Map[[#This Row],[MÃ BC]]&lt;&gt;"",COUNTIFS(L_Map[MÃ BC],L_Map[[#This Row],[MÃ BC]]),0)</f>
        <v>3</v>
      </c>
      <c r="E9" s="8" t="s">
        <v>337</v>
      </c>
      <c r="F9" s="4">
        <f>IF(L_Map[[#This Row],[MÃ TM]]&lt;&gt;"",COUNTIFS(L_Map[MÃ TM],L_Map[[#This Row],[MÃ TM]]),0)</f>
        <v>1</v>
      </c>
      <c r="G9" s="4">
        <f>IF(_xlfn.XLOOKUP(L_Map[[#This Row],[MÃ TM]],L_TM[MÃ],L_TM[BCR],0),1,0)</f>
        <v>0</v>
      </c>
      <c r="H9" s="4" t="str">
        <f>_xlfn.XLOOKUP(L_Map[[#This Row],[MÃ BC]],L_FS[MÃ],L_FS[CHỈ TIÊU],"-")</f>
        <v>Giá vốn hàng bán</v>
      </c>
      <c r="I9" s="4" t="str">
        <f>_xlfn.XLOOKUP(L_Map[[#This Row],[MÃ TM]],L_TM[MÃ],L_TM[CHỈ TIÊU],"-")</f>
        <v>Giá vốn hàng bán</v>
      </c>
    </row>
    <row r="10" spans="1:9" x14ac:dyDescent="0.4">
      <c r="A10" s="10" t="s">
        <v>15</v>
      </c>
      <c r="B10" s="4"/>
      <c r="C10" s="8" t="s">
        <v>195</v>
      </c>
      <c r="D10" s="4">
        <f>IF(L_Map[[#This Row],[MÃ BC]]&lt;&gt;"",COUNTIFS(L_Map[MÃ BC],L_Map[[#This Row],[MÃ BC]]),0)</f>
        <v>3</v>
      </c>
      <c r="E10" s="8" t="s">
        <v>535</v>
      </c>
      <c r="F10" s="4">
        <f>IF(L_Map[[#This Row],[MÃ TM]]&lt;&gt;"",COUNTIFS(L_Map[MÃ TM],L_Map[[#This Row],[MÃ TM]]),0)</f>
        <v>1</v>
      </c>
      <c r="G10" s="4">
        <f>IF(_xlfn.XLOOKUP(L_Map[[#This Row],[MÃ TM]],L_TM[MÃ],L_TM[BCR],0),1,0)</f>
        <v>1</v>
      </c>
      <c r="H10" s="4" t="str">
        <f>_xlfn.XLOOKUP(L_Map[[#This Row],[MÃ BC]],L_FS[MÃ],L_FS[CHỈ TIÊU],"-")</f>
        <v>Giá vốn hàng bán</v>
      </c>
      <c r="I10" s="4" t="str">
        <f>_xlfn.XLOOKUP(L_Map[[#This Row],[MÃ TM]],L_TM[MÃ],L_TM[CHỈ TIÊU],"-")</f>
        <v>Giá vốn hàng bán (BC riêng)</v>
      </c>
    </row>
    <row r="11" spans="1:9" x14ac:dyDescent="0.4">
      <c r="A11" s="7"/>
      <c r="B11" s="4"/>
      <c r="C11" s="8" t="s">
        <v>195</v>
      </c>
      <c r="D11" s="4">
        <f>IF(L_Map[[#This Row],[MÃ BC]]&lt;&gt;"",COUNTIFS(L_Map[MÃ BC],L_Map[[#This Row],[MÃ BC]]),0)</f>
        <v>3</v>
      </c>
      <c r="E11" s="8" t="s">
        <v>543</v>
      </c>
      <c r="F11" s="4">
        <f>IF(L_Map[[#This Row],[MÃ TM]]&lt;&gt;"",COUNTIFS(L_Map[MÃ TM],L_Map[[#This Row],[MÃ TM]]),0)</f>
        <v>3</v>
      </c>
      <c r="G11" s="4">
        <f>IF(_xlfn.XLOOKUP(L_Map[[#This Row],[MÃ TM]],L_TM[MÃ],L_TM[BCR],0),1,0)</f>
        <v>0</v>
      </c>
      <c r="H11" s="4" t="str">
        <f>_xlfn.XLOOKUP(L_Map[[#This Row],[MÃ BC]],L_FS[MÃ],L_FS[CHỈ TIÊU],"-")</f>
        <v>Giá vốn hàng bán</v>
      </c>
      <c r="I11" s="4" t="str">
        <f>_xlfn.XLOOKUP(L_Map[[#This Row],[MÃ TM]],L_TM[MÃ],L_TM[CHỈ TIÊU],"-")</f>
        <v>Chi phí SXKD theo yếu tố</v>
      </c>
    </row>
    <row r="12" spans="1:9" x14ac:dyDescent="0.4">
      <c r="A12" s="10" t="s">
        <v>16</v>
      </c>
      <c r="B12" s="4"/>
      <c r="C12" s="8" t="s">
        <v>197</v>
      </c>
      <c r="D12" s="4">
        <f>IF(L_Map[[#This Row],[MÃ BC]]&lt;&gt;"",COUNTIFS(L_Map[MÃ BC],L_Map[[#This Row],[MÃ BC]]),0)</f>
        <v>1</v>
      </c>
      <c r="E12" s="8" t="s">
        <v>347</v>
      </c>
      <c r="F12" s="4">
        <f>IF(L_Map[[#This Row],[MÃ TM]]&lt;&gt;"",COUNTIFS(L_Map[MÃ TM],L_Map[[#This Row],[MÃ TM]]),0)</f>
        <v>1</v>
      </c>
      <c r="G12" s="4">
        <f>IF(_xlfn.XLOOKUP(L_Map[[#This Row],[MÃ TM]],L_TM[MÃ],L_TM[BCR],0),1,0)</f>
        <v>0</v>
      </c>
      <c r="H12" s="4" t="str">
        <f>_xlfn.XLOOKUP(L_Map[[#This Row],[MÃ BC]],L_FS[MÃ],L_FS[CHỈ TIÊU],"-")</f>
        <v>Doanh thu hoạt động tài chính</v>
      </c>
      <c r="I12" s="4" t="str">
        <f>_xlfn.XLOOKUP(L_Map[[#This Row],[MÃ TM]],L_TM[MÃ],L_TM[CHỈ TIÊU],"-")</f>
        <v>Doanh thu tài chính</v>
      </c>
    </row>
    <row r="13" spans="1:9" x14ac:dyDescent="0.4">
      <c r="A13" s="7"/>
      <c r="B13" s="4"/>
      <c r="C13" s="8" t="s">
        <v>199</v>
      </c>
      <c r="D13" s="4">
        <f>IF(L_Map[[#This Row],[MÃ BC]]&lt;&gt;"",COUNTIFS(L_Map[MÃ BC],L_Map[[#This Row],[MÃ BC]]),0)</f>
        <v>1</v>
      </c>
      <c r="E13" s="8" t="s">
        <v>349</v>
      </c>
      <c r="F13" s="4">
        <f>IF(L_Map[[#This Row],[MÃ TM]]&lt;&gt;"",COUNTIFS(L_Map[MÃ TM],L_Map[[#This Row],[MÃ TM]]),0)</f>
        <v>1</v>
      </c>
      <c r="G13" s="4">
        <f>IF(_xlfn.XLOOKUP(L_Map[[#This Row],[MÃ TM]],L_TM[MÃ],L_TM[BCR],0),1,0)</f>
        <v>0</v>
      </c>
      <c r="H13" s="20" t="str">
        <f>_xlfn.XLOOKUP(L_Map[[#This Row],[MÃ BC]],L_FS[MÃ],L_FS[CHỈ TIÊU],"-")</f>
        <v>Chi phí tài chính</v>
      </c>
      <c r="I13" s="4" t="str">
        <f>_xlfn.XLOOKUP(L_Map[[#This Row],[MÃ TM]],L_TM[MÃ],L_TM[CHỈ TIÊU],"-")</f>
        <v>Chi phí tài chính</v>
      </c>
    </row>
    <row r="14" spans="1:9" x14ac:dyDescent="0.4">
      <c r="A14" s="10" t="s">
        <v>17</v>
      </c>
      <c r="B14" s="4"/>
      <c r="C14" s="8" t="s">
        <v>201</v>
      </c>
      <c r="D14" s="4">
        <f>IF(L_Map[[#This Row],[MÃ BC]]&lt;&gt;"",COUNTIFS(L_Map[MÃ BC],L_Map[[#This Row],[MÃ BC]]),0)</f>
        <v>1</v>
      </c>
      <c r="E14" s="8"/>
      <c r="F14" s="4">
        <f>IF(L_Map[[#This Row],[MÃ TM]]&lt;&gt;"",COUNTIFS(L_Map[MÃ TM],L_Map[[#This Row],[MÃ TM]]),0)</f>
        <v>0</v>
      </c>
      <c r="G14" s="4">
        <f>IF(_xlfn.XLOOKUP(L_Map[[#This Row],[MÃ TM]],L_TM[MÃ],L_TM[BCR],0),1,0)</f>
        <v>0</v>
      </c>
      <c r="H14" s="4" t="str">
        <f>_xlfn.XLOOKUP(L_Map[[#This Row],[MÃ BC]],L_FS[MÃ],L_FS[CHỈ TIÊU],"-")</f>
        <v>- Trong đó: chi phí lãi vay</v>
      </c>
      <c r="I14" s="4" t="str">
        <f>_xlfn.XLOOKUP(L_Map[[#This Row],[MÃ TM]],L_TM[MÃ],L_TM[CHỈ TIÊU],"-")</f>
        <v>-</v>
      </c>
    </row>
    <row r="15" spans="1:9" x14ac:dyDescent="0.4">
      <c r="A15" s="7"/>
      <c r="B15" s="4"/>
      <c r="C15" s="8" t="s">
        <v>205</v>
      </c>
      <c r="D15" s="4">
        <f>IF(L_Map[[#This Row],[MÃ BC]]&lt;&gt;"",COUNTIFS(L_Map[MÃ BC],L_Map[[#This Row],[MÃ BC]]),0)</f>
        <v>2</v>
      </c>
      <c r="E15" s="8" t="s">
        <v>367</v>
      </c>
      <c r="F15" s="4">
        <f>IF(L_Map[[#This Row],[MÃ TM]]&lt;&gt;"",COUNTIFS(L_Map[MÃ TM],L_Map[[#This Row],[MÃ TM]]),0)</f>
        <v>1</v>
      </c>
      <c r="G15" s="4">
        <f>IF(_xlfn.XLOOKUP(L_Map[[#This Row],[MÃ TM]],L_TM[MÃ],L_TM[BCR],0),1,0)</f>
        <v>0</v>
      </c>
      <c r="H15" s="4" t="str">
        <f>_xlfn.XLOOKUP(L_Map[[#This Row],[MÃ BC]],L_FS[MÃ],L_FS[CHỈ TIÊU],"-")</f>
        <v>Chi phí bán hàng</v>
      </c>
      <c r="I15" s="4" t="str">
        <f>_xlfn.XLOOKUP(L_Map[[#This Row],[MÃ TM]],L_TM[MÃ],L_TM[CHỈ TIÊU],"-")</f>
        <v>Chi phí bán hàng</v>
      </c>
    </row>
    <row r="16" spans="1:9" x14ac:dyDescent="0.4">
      <c r="A16" s="10" t="s">
        <v>18</v>
      </c>
      <c r="B16" s="4"/>
      <c r="C16" s="8" t="s">
        <v>205</v>
      </c>
      <c r="D16" s="4">
        <f>IF(L_Map[[#This Row],[MÃ BC]]&lt;&gt;"",COUNTIFS(L_Map[MÃ BC],L_Map[[#This Row],[MÃ BC]]),0)</f>
        <v>2</v>
      </c>
      <c r="E16" s="8" t="s">
        <v>543</v>
      </c>
      <c r="F16" s="4">
        <f>IF(L_Map[[#This Row],[MÃ TM]]&lt;&gt;"",COUNTIFS(L_Map[MÃ TM],L_Map[[#This Row],[MÃ TM]]),0)</f>
        <v>3</v>
      </c>
      <c r="G16" s="4">
        <f>IF(_xlfn.XLOOKUP(L_Map[[#This Row],[MÃ TM]],L_TM[MÃ],L_TM[BCR],0),1,0)</f>
        <v>0</v>
      </c>
      <c r="H16" s="4" t="str">
        <f>_xlfn.XLOOKUP(L_Map[[#This Row],[MÃ BC]],L_FS[MÃ],L_FS[CHỈ TIÊU],"-")</f>
        <v>Chi phí bán hàng</v>
      </c>
      <c r="I16" s="4" t="str">
        <f>_xlfn.XLOOKUP(L_Map[[#This Row],[MÃ TM]],L_TM[MÃ],L_TM[CHỈ TIÊU],"-")</f>
        <v>Chi phí SXKD theo yếu tố</v>
      </c>
    </row>
    <row r="17" spans="1:9" x14ac:dyDescent="0.4">
      <c r="A17" s="7"/>
      <c r="B17" s="4"/>
      <c r="C17" s="8" t="s">
        <v>207</v>
      </c>
      <c r="D17" s="4">
        <f>IF(L_Map[[#This Row],[MÃ BC]]&lt;&gt;"",COUNTIFS(L_Map[MÃ BC],L_Map[[#This Row],[MÃ BC]]),0)</f>
        <v>2</v>
      </c>
      <c r="E17" s="8" t="s">
        <v>369</v>
      </c>
      <c r="F17" s="4">
        <f>IF(L_Map[[#This Row],[MÃ TM]]&lt;&gt;"",COUNTIFS(L_Map[MÃ TM],L_Map[[#This Row],[MÃ TM]]),0)</f>
        <v>1</v>
      </c>
      <c r="G17" s="4">
        <f>IF(_xlfn.XLOOKUP(L_Map[[#This Row],[MÃ TM]],L_TM[MÃ],L_TM[BCR],0),1,0)</f>
        <v>0</v>
      </c>
      <c r="H17" s="4" t="str">
        <f>_xlfn.XLOOKUP(L_Map[[#This Row],[MÃ BC]],L_FS[MÃ],L_FS[CHỈ TIÊU],"-")</f>
        <v>Chi phí quản lý doanh nghiệp</v>
      </c>
      <c r="I17" s="4" t="str">
        <f>_xlfn.XLOOKUP(L_Map[[#This Row],[MÃ TM]],L_TM[MÃ],L_TM[CHỈ TIÊU],"-")</f>
        <v>Chi phí QLDN</v>
      </c>
    </row>
    <row r="18" spans="1:9" x14ac:dyDescent="0.4">
      <c r="A18" s="10" t="s">
        <v>19</v>
      </c>
      <c r="B18" s="4"/>
      <c r="C18" s="8" t="s">
        <v>207</v>
      </c>
      <c r="D18" s="4">
        <f>IF(L_Map[[#This Row],[MÃ BC]]&lt;&gt;"",COUNTIFS(L_Map[MÃ BC],L_Map[[#This Row],[MÃ BC]]),0)</f>
        <v>2</v>
      </c>
      <c r="E18" s="8" t="s">
        <v>543</v>
      </c>
      <c r="F18" s="4">
        <f>IF(L_Map[[#This Row],[MÃ TM]]&lt;&gt;"",COUNTIFS(L_Map[MÃ TM],L_Map[[#This Row],[MÃ TM]]),0)</f>
        <v>3</v>
      </c>
      <c r="G18" s="4">
        <f>IF(_xlfn.XLOOKUP(L_Map[[#This Row],[MÃ TM]],L_TM[MÃ],L_TM[BCR],0),1,0)</f>
        <v>0</v>
      </c>
      <c r="H18" s="4" t="str">
        <f>_xlfn.XLOOKUP(L_Map[[#This Row],[MÃ BC]],L_FS[MÃ],L_FS[CHỈ TIÊU],"-")</f>
        <v>Chi phí quản lý doanh nghiệp</v>
      </c>
      <c r="I18" s="4" t="str">
        <f>_xlfn.XLOOKUP(L_Map[[#This Row],[MÃ TM]],L_TM[MÃ],L_TM[CHỈ TIÊU],"-")</f>
        <v>Chi phí SXKD theo yếu tố</v>
      </c>
    </row>
    <row r="19" spans="1:9" x14ac:dyDescent="0.4">
      <c r="A19" s="7"/>
      <c r="B19" s="4"/>
      <c r="C19" s="8" t="s">
        <v>209</v>
      </c>
      <c r="D19" s="4">
        <f>IF(L_Map[[#This Row],[MÃ BC]]&lt;&gt;"",COUNTIFS(L_Map[MÃ BC],L_Map[[#This Row],[MÃ BC]]),0)</f>
        <v>1</v>
      </c>
      <c r="E19" s="8" t="s">
        <v>539</v>
      </c>
      <c r="F19" s="4">
        <f>IF(L_Map[[#This Row],[MÃ TM]]&lt;&gt;"",COUNTIFS(L_Map[MÃ TM],L_Map[[#This Row],[MÃ TM]]),0)</f>
        <v>1</v>
      </c>
      <c r="G19" s="4">
        <f>IF(_xlfn.XLOOKUP(L_Map[[#This Row],[MÃ TM]],L_TM[MÃ],L_TM[BCR],0),1,0)</f>
        <v>0</v>
      </c>
      <c r="H19" s="4" t="str">
        <f>_xlfn.XLOOKUP(L_Map[[#This Row],[MÃ BC]],L_FS[MÃ],L_FS[CHỈ TIÊU],"-")</f>
        <v>Thu nhập khác</v>
      </c>
      <c r="I19" s="4" t="str">
        <f>_xlfn.XLOOKUP(L_Map[[#This Row],[MÃ TM]],L_TM[MÃ],L_TM[CHỈ TIÊU],"-")</f>
        <v>Thu nhập khác</v>
      </c>
    </row>
    <row r="20" spans="1:9" x14ac:dyDescent="0.4">
      <c r="A20" s="9" t="s">
        <v>20</v>
      </c>
      <c r="B20" s="4"/>
      <c r="C20" s="8" t="s">
        <v>211</v>
      </c>
      <c r="D20" s="4">
        <f>IF(L_Map[[#This Row],[MÃ BC]]&lt;&gt;"",COUNTIFS(L_Map[MÃ BC],L_Map[[#This Row],[MÃ BC]]),0)</f>
        <v>1</v>
      </c>
      <c r="E20" s="8" t="s">
        <v>540</v>
      </c>
      <c r="F20" s="4">
        <f>IF(L_Map[[#This Row],[MÃ TM]]&lt;&gt;"",COUNTIFS(L_Map[MÃ TM],L_Map[[#This Row],[MÃ TM]]),0)</f>
        <v>1</v>
      </c>
      <c r="G20" s="4">
        <f>IF(_xlfn.XLOOKUP(L_Map[[#This Row],[MÃ TM]],L_TM[MÃ],L_TM[BCR],0),1,0)</f>
        <v>0</v>
      </c>
      <c r="H20" s="4" t="str">
        <f>_xlfn.XLOOKUP(L_Map[[#This Row],[MÃ BC]],L_FS[MÃ],L_FS[CHỈ TIÊU],"-")</f>
        <v>Chi phí khác</v>
      </c>
      <c r="I20" s="4" t="str">
        <f>_xlfn.XLOOKUP(L_Map[[#This Row],[MÃ TM]],L_TM[MÃ],L_TM[CHỈ TIÊU],"-")</f>
        <v>Chi phí khác</v>
      </c>
    </row>
    <row r="21" spans="1:9" x14ac:dyDescent="0.4">
      <c r="A21" s="7"/>
      <c r="B21" s="4"/>
      <c r="C21" s="8" t="s">
        <v>213</v>
      </c>
      <c r="D21" s="4">
        <f>IF(L_Map[[#This Row],[MÃ BC]]&lt;&gt;"",COUNTIFS(L_Map[MÃ BC],L_Map[[#This Row],[MÃ BC]]),0)</f>
        <v>1</v>
      </c>
      <c r="E21" s="8" t="s">
        <v>541</v>
      </c>
      <c r="F21" s="4">
        <f>IF(L_Map[[#This Row],[MÃ TM]]&lt;&gt;"",COUNTIFS(L_Map[MÃ TM],L_Map[[#This Row],[MÃ TM]]),0)</f>
        <v>1</v>
      </c>
      <c r="G21" s="4">
        <f>IF(_xlfn.XLOOKUP(L_Map[[#This Row],[MÃ TM]],L_TM[MÃ],L_TM[BCR],0),1,0)</f>
        <v>0</v>
      </c>
      <c r="H21" s="4" t="str">
        <f>_xlfn.XLOOKUP(L_Map[[#This Row],[MÃ BC]],L_FS[MÃ],L_FS[CHỈ TIÊU],"-")</f>
        <v>Chi phí thuế TNDN hiện hành</v>
      </c>
      <c r="I21" s="4" t="str">
        <f>_xlfn.XLOOKUP(L_Map[[#This Row],[MÃ TM]],L_TM[MÃ],L_TM[CHỈ TIÊU],"-")</f>
        <v>Chi phí thuế TNDN hiện hành</v>
      </c>
    </row>
    <row r="22" spans="1:9" x14ac:dyDescent="0.4">
      <c r="A22" s="10" t="s">
        <v>21</v>
      </c>
      <c r="B22" s="4"/>
      <c r="C22" s="8" t="s">
        <v>215</v>
      </c>
      <c r="D22" s="4">
        <f>IF(L_Map[[#This Row],[MÃ BC]]&lt;&gt;"",COUNTIFS(L_Map[MÃ BC],L_Map[[#This Row],[MÃ BC]]),0)</f>
        <v>1</v>
      </c>
      <c r="E22" s="8" t="s">
        <v>542</v>
      </c>
      <c r="F22" s="4">
        <f>IF(L_Map[[#This Row],[MÃ TM]]&lt;&gt;"",COUNTIFS(L_Map[MÃ TM],L_Map[[#This Row],[MÃ TM]]),0)</f>
        <v>1</v>
      </c>
      <c r="G22" s="4">
        <f>IF(_xlfn.XLOOKUP(L_Map[[#This Row],[MÃ TM]],L_TM[MÃ],L_TM[BCR],0),1,0)</f>
        <v>0</v>
      </c>
      <c r="H22" s="4" t="str">
        <f>_xlfn.XLOOKUP(L_Map[[#This Row],[MÃ BC]],L_FS[MÃ],L_FS[CHỈ TIÊU],"-")</f>
        <v>Chi phí thuế TNDN hoãn lại</v>
      </c>
      <c r="I22" s="4" t="str">
        <f>_xlfn.XLOOKUP(L_Map[[#This Row],[MÃ TM]],L_TM[MÃ],L_TM[CHỈ TIÊU],"-")</f>
        <v>Chi phí thuế TNDN hoãn lại</v>
      </c>
    </row>
    <row r="23" spans="1:9" x14ac:dyDescent="0.4">
      <c r="A23" s="7"/>
      <c r="B23" s="4"/>
      <c r="C23" s="8" t="s">
        <v>217</v>
      </c>
      <c r="D23" s="4">
        <f>IF(L_Map[[#This Row],[MÃ BC]]&lt;&gt;"",COUNTIFS(L_Map[MÃ BC],L_Map[[#This Row],[MÃ BC]]),0)</f>
        <v>1</v>
      </c>
      <c r="E23" s="8"/>
      <c r="F23" s="4">
        <f>IF(L_Map[[#This Row],[MÃ TM]]&lt;&gt;"",COUNTIFS(L_Map[MÃ TM],L_Map[[#This Row],[MÃ TM]]),0)</f>
        <v>0</v>
      </c>
      <c r="G23" s="4">
        <f>IF(_xlfn.XLOOKUP(L_Map[[#This Row],[MÃ TM]],L_TM[MÃ],L_TM[BCR],0),1,0)</f>
        <v>0</v>
      </c>
      <c r="H23" s="4" t="str">
        <f>_xlfn.XLOOKUP(L_Map[[#This Row],[MÃ BC]],L_FS[MÃ],L_FS[CHỈ TIÊU],"-")</f>
        <v>Lợi nhuận sau thuế của công ty mẹ</v>
      </c>
      <c r="I23" s="4" t="str">
        <f>_xlfn.XLOOKUP(L_Map[[#This Row],[MÃ TM]],L_TM[MÃ],L_TM[CHỈ TIÊU],"-")</f>
        <v>-</v>
      </c>
    </row>
    <row r="24" spans="1:9" x14ac:dyDescent="0.4">
      <c r="A24" s="10" t="s">
        <v>22</v>
      </c>
      <c r="B24" s="4"/>
      <c r="C24" s="8" t="s">
        <v>219</v>
      </c>
      <c r="D24" s="4">
        <f>IF(L_Map[[#This Row],[MÃ BC]]&lt;&gt;"",COUNTIFS(L_Map[MÃ BC],L_Map[[#This Row],[MÃ BC]]),0)</f>
        <v>1</v>
      </c>
      <c r="E24" s="8"/>
      <c r="F24" s="4">
        <f>IF(L_Map[[#This Row],[MÃ TM]]&lt;&gt;"",COUNTIFS(L_Map[MÃ TM],L_Map[[#This Row],[MÃ TM]]),0)</f>
        <v>0</v>
      </c>
      <c r="G24" s="4">
        <f>IF(_xlfn.XLOOKUP(L_Map[[#This Row],[MÃ TM]],L_TM[MÃ],L_TM[BCR],0),1,0)</f>
        <v>0</v>
      </c>
      <c r="H24" s="4" t="str">
        <f>_xlfn.XLOOKUP(L_Map[[#This Row],[MÃ BC]],L_FS[MÃ],L_FS[CHỈ TIÊU],"-")</f>
        <v>Lợi nhuận sau thuế của CĐ không ks</v>
      </c>
      <c r="I24" s="4" t="str">
        <f>_xlfn.XLOOKUP(L_Map[[#This Row],[MÃ TM]],L_TM[MÃ],L_TM[CHỈ TIÊU],"-")</f>
        <v>-</v>
      </c>
    </row>
    <row r="25" spans="1:9" x14ac:dyDescent="0.4">
      <c r="A25" s="7"/>
      <c r="B25" s="4"/>
      <c r="C25" s="8" t="s">
        <v>222</v>
      </c>
      <c r="D25" s="4">
        <f>IF(L_Map[[#This Row],[MÃ BC]]&lt;&gt;"",COUNTIFS(L_Map[MÃ BC],L_Map[[#This Row],[MÃ BC]]),0)</f>
        <v>1</v>
      </c>
      <c r="E25" s="8" t="s">
        <v>423</v>
      </c>
      <c r="F25" s="4">
        <f>IF(L_Map[[#This Row],[MÃ TM]]&lt;&gt;"",COUNTIFS(L_Map[MÃ TM],L_Map[[#This Row],[MÃ TM]]),0)</f>
        <v>2</v>
      </c>
      <c r="G25" s="4">
        <f>IF(_xlfn.XLOOKUP(L_Map[[#This Row],[MÃ TM]],L_TM[MÃ],L_TM[BCR],0),1,0)</f>
        <v>0</v>
      </c>
      <c r="H25" s="4" t="str">
        <f>_xlfn.XLOOKUP(L_Map[[#This Row],[MÃ BC]],L_FS[MÃ],L_FS[CHỈ TIÊU],"-")</f>
        <v>Tiền</v>
      </c>
      <c r="I25" s="4" t="str">
        <f>_xlfn.XLOOKUP(L_Map[[#This Row],[MÃ TM]],L_TM[MÃ],L_TM[CHỈ TIÊU],"-")</f>
        <v>Tiền và tương đương tiền</v>
      </c>
    </row>
    <row r="26" spans="1:9" x14ac:dyDescent="0.4">
      <c r="A26" s="10" t="s">
        <v>23</v>
      </c>
      <c r="B26" s="4"/>
      <c r="C26" s="8" t="s">
        <v>225</v>
      </c>
      <c r="D26" s="4">
        <f>IF(L_Map[[#This Row],[MÃ BC]]&lt;&gt;"",COUNTIFS(L_Map[MÃ BC],L_Map[[#This Row],[MÃ BC]]),0)</f>
        <v>1</v>
      </c>
      <c r="E26" s="8" t="s">
        <v>423</v>
      </c>
      <c r="F26" s="4">
        <f>IF(L_Map[[#This Row],[MÃ TM]]&lt;&gt;"",COUNTIFS(L_Map[MÃ TM],L_Map[[#This Row],[MÃ TM]]),0)</f>
        <v>2</v>
      </c>
      <c r="G26" s="4">
        <f>IF(_xlfn.XLOOKUP(L_Map[[#This Row],[MÃ TM]],L_TM[MÃ],L_TM[BCR],0),1,0)</f>
        <v>0</v>
      </c>
      <c r="H26" s="4" t="str">
        <f>_xlfn.XLOOKUP(L_Map[[#This Row],[MÃ BC]],L_FS[MÃ],L_FS[CHỈ TIÊU],"-")</f>
        <v>Các khoản tương đương tiền</v>
      </c>
      <c r="I26" s="4" t="str">
        <f>_xlfn.XLOOKUP(L_Map[[#This Row],[MÃ TM]],L_TM[MÃ],L_TM[CHỈ TIÊU],"-")</f>
        <v>Tiền và tương đương tiền</v>
      </c>
    </row>
    <row r="27" spans="1:9" x14ac:dyDescent="0.4">
      <c r="A27" s="7"/>
      <c r="B27" s="4"/>
      <c r="C27" s="8" t="s">
        <v>227</v>
      </c>
      <c r="D27" s="4">
        <f>IF(L_Map[[#This Row],[MÃ BC]]&lt;&gt;"",COUNTIFS(L_Map[MÃ BC],L_Map[[#This Row],[MÃ BC]]),0)</f>
        <v>1</v>
      </c>
      <c r="E27" s="8" t="s">
        <v>207</v>
      </c>
      <c r="F27" s="4">
        <f>IF(L_Map[[#This Row],[MÃ TM]]&lt;&gt;"",COUNTIFS(L_Map[MÃ TM],L_Map[[#This Row],[MÃ TM]]),0)</f>
        <v>1</v>
      </c>
      <c r="G27" s="4">
        <f>IF(_xlfn.XLOOKUP(L_Map[[#This Row],[MÃ TM]],L_TM[MÃ],L_TM[BCR],0),1,0)</f>
        <v>0</v>
      </c>
      <c r="H27" s="4" t="str">
        <f>_xlfn.XLOOKUP(L_Map[[#This Row],[MÃ BC]],L_FS[MÃ],L_FS[CHỈ TIÊU],"-")</f>
        <v>Chứng khoán kinh doanh</v>
      </c>
      <c r="I27" s="4" t="str">
        <f>_xlfn.XLOOKUP(L_Map[[#This Row],[MÃ TM]],L_TM[MÃ],L_TM[CHỈ TIÊU],"-")</f>
        <v>Chứng khoán kinh doanh</v>
      </c>
    </row>
    <row r="28" spans="1:9" x14ac:dyDescent="0.4">
      <c r="A28" s="10" t="s">
        <v>24</v>
      </c>
      <c r="B28" s="4"/>
      <c r="C28" s="8" t="s">
        <v>229</v>
      </c>
      <c r="D28" s="4">
        <f>IF(L_Map[[#This Row],[MÃ BC]]&lt;&gt;"",COUNTIFS(L_Map[MÃ BC],L_Map[[#This Row],[MÃ BC]]),0)</f>
        <v>1</v>
      </c>
      <c r="E28" s="8" t="s">
        <v>437</v>
      </c>
      <c r="F28" s="4">
        <f>IF(L_Map[[#This Row],[MÃ TM]]&lt;&gt;"",COUNTIFS(L_Map[MÃ TM],L_Map[[#This Row],[MÃ TM]]),0)</f>
        <v>1</v>
      </c>
      <c r="G28" s="4">
        <f>IF(_xlfn.XLOOKUP(L_Map[[#This Row],[MÃ TM]],L_TM[MÃ],L_TM[BCR],0),1,0)</f>
        <v>0</v>
      </c>
      <c r="H28" s="4" t="str">
        <f>_xlfn.XLOOKUP(L_Map[[#This Row],[MÃ BC]],L_FS[MÃ],L_FS[CHỈ TIÊU],"-")</f>
        <v>Dự phòng giảm giá chứng khoán kinh doanh (*)</v>
      </c>
      <c r="I28" s="4" t="str">
        <f>_xlfn.XLOOKUP(L_Map[[#This Row],[MÃ TM]],L_TM[MÃ],L_TM[CHỈ TIÊU],"-")</f>
        <v>Dự phòng giảm giá chứng khoán kinh doanh (*)</v>
      </c>
    </row>
    <row r="29" spans="1:9" x14ac:dyDescent="0.4">
      <c r="A29" s="7"/>
      <c r="B29" s="4"/>
      <c r="C29" s="8" t="s">
        <v>231</v>
      </c>
      <c r="D29" s="4">
        <f>IF(L_Map[[#This Row],[MÃ BC]]&lt;&gt;"",COUNTIFS(L_Map[MÃ BC],L_Map[[#This Row],[MÃ BC]]),0)</f>
        <v>1</v>
      </c>
      <c r="E29" s="8" t="s">
        <v>197</v>
      </c>
      <c r="F29" s="4">
        <f>IF(L_Map[[#This Row],[MÃ TM]]&lt;&gt;"",COUNTIFS(L_Map[MÃ TM],L_Map[[#This Row],[MÃ TM]]),0)</f>
        <v>1</v>
      </c>
      <c r="G29" s="4">
        <f>IF(_xlfn.XLOOKUP(L_Map[[#This Row],[MÃ TM]],L_TM[MÃ],L_TM[BCR],0),1,0)</f>
        <v>0</v>
      </c>
      <c r="H29" s="4" t="str">
        <f>_xlfn.XLOOKUP(L_Map[[#This Row],[MÃ BC]],L_FS[MÃ],L_FS[CHỈ TIÊU],"-")</f>
        <v>Đầu tư nắm giữ đến ngày đáo hạn ngắn hạn</v>
      </c>
      <c r="I29" s="4" t="str">
        <f>_xlfn.XLOOKUP(L_Map[[#This Row],[MÃ TM]],L_TM[MÃ],L_TM[CHỈ TIÊU],"-")</f>
        <v>Đầu tư nắm giữ đến ngày đáo hạn ngắn hạn</v>
      </c>
    </row>
    <row r="30" spans="1:9" x14ac:dyDescent="0.4">
      <c r="A30" s="7"/>
      <c r="B30" s="4"/>
      <c r="C30" s="8" t="s">
        <v>233</v>
      </c>
      <c r="D30" s="4">
        <f>IF(L_Map[[#This Row],[MÃ BC]]&lt;&gt;"",COUNTIFS(L_Map[MÃ BC],L_Map[[#This Row],[MÃ BC]]),0)</f>
        <v>2</v>
      </c>
      <c r="E30" s="8" t="s">
        <v>209</v>
      </c>
      <c r="F30" s="4">
        <f>IF(L_Map[[#This Row],[MÃ TM]]&lt;&gt;"",COUNTIFS(L_Map[MÃ TM],L_Map[[#This Row],[MÃ TM]]),0)</f>
        <v>1</v>
      </c>
      <c r="G30" s="4">
        <f>IF(_xlfn.XLOOKUP(L_Map[[#This Row],[MÃ TM]],L_TM[MÃ],L_TM[BCR],0),1,0)</f>
        <v>0</v>
      </c>
      <c r="H30" s="4" t="str">
        <f>_xlfn.XLOOKUP(L_Map[[#This Row],[MÃ BC]],L_FS[MÃ],L_FS[CHỈ TIÊU],"-")</f>
        <v>Phải thu ngắn hạn của khách hàng</v>
      </c>
      <c r="I30" s="4" t="str">
        <f>_xlfn.XLOOKUP(L_Map[[#This Row],[MÃ TM]],L_TM[MÃ],L_TM[CHỈ TIÊU],"-")</f>
        <v>Phải thu của khách hàng ngắn hạn</v>
      </c>
    </row>
    <row r="31" spans="1:9" x14ac:dyDescent="0.4">
      <c r="A31" s="7"/>
      <c r="B31" s="4"/>
      <c r="C31" s="8" t="s">
        <v>233</v>
      </c>
      <c r="D31" s="4">
        <f>IF(L_Map[[#This Row],[MÃ BC]]&lt;&gt;"",COUNTIFS(L_Map[MÃ BC],L_Map[[#This Row],[MÃ BC]]),0)</f>
        <v>2</v>
      </c>
      <c r="E31" s="8" t="s">
        <v>442</v>
      </c>
      <c r="F31" s="4">
        <f>IF(L_Map[[#This Row],[MÃ TM]]&lt;&gt;"",COUNTIFS(L_Map[MÃ TM],L_Map[[#This Row],[MÃ TM]]),0)</f>
        <v>1</v>
      </c>
      <c r="G31" s="4">
        <f>IF(_xlfn.XLOOKUP(L_Map[[#This Row],[MÃ TM]],L_TM[MÃ],L_TM[BCR],0),1,0)</f>
        <v>1</v>
      </c>
      <c r="H31" s="4" t="str">
        <f>_xlfn.XLOOKUP(L_Map[[#This Row],[MÃ BC]],L_FS[MÃ],L_FS[CHỈ TIÊU],"-")</f>
        <v>Phải thu ngắn hạn của khách hàng</v>
      </c>
      <c r="I31" s="4" t="str">
        <f>_xlfn.XLOOKUP(L_Map[[#This Row],[MÃ TM]],L_TM[MÃ],L_TM[CHỈ TIÊU],"-")</f>
        <v>Phải thu của khách hàng ngắn hạn (BC riêng)</v>
      </c>
    </row>
    <row r="32" spans="1:9" x14ac:dyDescent="0.4">
      <c r="A32" s="7"/>
      <c r="B32" s="4"/>
      <c r="C32" s="8" t="s">
        <v>235</v>
      </c>
      <c r="D32" s="4">
        <f>IF(L_Map[[#This Row],[MÃ BC]]&lt;&gt;"",COUNTIFS(L_Map[MÃ BC],L_Map[[#This Row],[MÃ BC]]),0)</f>
        <v>2</v>
      </c>
      <c r="E32" s="8" t="s">
        <v>447</v>
      </c>
      <c r="F32" s="4">
        <f>IF(L_Map[[#This Row],[MÃ TM]]&lt;&gt;"",COUNTIFS(L_Map[MÃ TM],L_Map[[#This Row],[MÃ TM]]),0)</f>
        <v>1</v>
      </c>
      <c r="G32" s="4">
        <f>IF(_xlfn.XLOOKUP(L_Map[[#This Row],[MÃ TM]],L_TM[MÃ],L_TM[BCR],0),1,0)</f>
        <v>0</v>
      </c>
      <c r="H32" s="4" t="str">
        <f>_xlfn.XLOOKUP(L_Map[[#This Row],[MÃ BC]],L_FS[MÃ],L_FS[CHỈ TIÊU],"-")</f>
        <v>Trả trước cho người bán ngắn hạn</v>
      </c>
      <c r="I32" s="4" t="str">
        <f>_xlfn.XLOOKUP(L_Map[[#This Row],[MÃ TM]],L_TM[MÃ],L_TM[CHỈ TIÊU],"-")</f>
        <v>Trả trước cho người bán ngắn hạn</v>
      </c>
    </row>
    <row r="33" spans="1:9" x14ac:dyDescent="0.4">
      <c r="A33" s="7"/>
      <c r="B33" s="4"/>
      <c r="C33" s="8" t="s">
        <v>235</v>
      </c>
      <c r="D33" s="4">
        <f>IF(L_Map[[#This Row],[MÃ BC]]&lt;&gt;"",COUNTIFS(L_Map[MÃ BC],L_Map[[#This Row],[MÃ BC]]),0)</f>
        <v>2</v>
      </c>
      <c r="E33" s="8" t="s">
        <v>448</v>
      </c>
      <c r="F33" s="4">
        <f>IF(L_Map[[#This Row],[MÃ TM]]&lt;&gt;"",COUNTIFS(L_Map[MÃ TM],L_Map[[#This Row],[MÃ TM]]),0)</f>
        <v>1</v>
      </c>
      <c r="G33" s="4">
        <f>IF(_xlfn.XLOOKUP(L_Map[[#This Row],[MÃ TM]],L_TM[MÃ],L_TM[BCR],0),1,0)</f>
        <v>1</v>
      </c>
      <c r="H33" s="4" t="str">
        <f>_xlfn.XLOOKUP(L_Map[[#This Row],[MÃ BC]],L_FS[MÃ],L_FS[CHỈ TIÊU],"-")</f>
        <v>Trả trước cho người bán ngắn hạn</v>
      </c>
      <c r="I33" s="4" t="str">
        <f>_xlfn.XLOOKUP(L_Map[[#This Row],[MÃ TM]],L_TM[MÃ],L_TM[CHỈ TIÊU],"-")</f>
        <v>Trả trước cho người bán ngắn hạn (BC riêng)</v>
      </c>
    </row>
    <row r="34" spans="1:9" x14ac:dyDescent="0.4">
      <c r="A34" s="7"/>
      <c r="B34" s="4"/>
      <c r="C34" s="8" t="s">
        <v>237</v>
      </c>
      <c r="D34" s="4">
        <f>IF(L_Map[[#This Row],[MÃ BC]]&lt;&gt;"",COUNTIFS(L_Map[MÃ BC],L_Map[[#This Row],[MÃ BC]]),0)</f>
        <v>1</v>
      </c>
      <c r="E34" s="8" t="s">
        <v>470</v>
      </c>
      <c r="F34" s="4">
        <f>IF(L_Map[[#This Row],[MÃ TM]]&lt;&gt;"",COUNTIFS(L_Map[MÃ TM],L_Map[[#This Row],[MÃ TM]]),0)</f>
        <v>1</v>
      </c>
      <c r="G34" s="4">
        <f>IF(_xlfn.XLOOKUP(L_Map[[#This Row],[MÃ TM]],L_TM[MÃ],L_TM[BCR],0),1,0)</f>
        <v>0</v>
      </c>
      <c r="H34" s="4" t="str">
        <f>_xlfn.XLOOKUP(L_Map[[#This Row],[MÃ BC]],L_FS[MÃ],L_FS[CHỈ TIÊU],"-")</f>
        <v>Phải thu nội bộ ngắn hạn</v>
      </c>
      <c r="I34" s="4" t="str">
        <f>_xlfn.XLOOKUP(L_Map[[#This Row],[MÃ TM]],L_TM[MÃ],L_TM[CHỈ TIÊU],"-")</f>
        <v>Phải thu nội bộ ngắn hạn</v>
      </c>
    </row>
    <row r="35" spans="1:9" x14ac:dyDescent="0.4">
      <c r="A35" s="7"/>
      <c r="B35" s="4"/>
      <c r="C35" s="8" t="s">
        <v>239</v>
      </c>
      <c r="D35" s="4">
        <f>IF(L_Map[[#This Row],[MÃ BC]]&lt;&gt;"",COUNTIFS(L_Map[MÃ BC],L_Map[[#This Row],[MÃ BC]]),0)</f>
        <v>1</v>
      </c>
      <c r="E35" s="8" t="s">
        <v>472</v>
      </c>
      <c r="F35" s="4">
        <f>IF(L_Map[[#This Row],[MÃ TM]]&lt;&gt;"",COUNTIFS(L_Map[MÃ TM],L_Map[[#This Row],[MÃ TM]]),0)</f>
        <v>1</v>
      </c>
      <c r="G35" s="4">
        <f>IF(_xlfn.XLOOKUP(L_Map[[#This Row],[MÃ TM]],L_TM[MÃ],L_TM[BCR],0),1,0)</f>
        <v>0</v>
      </c>
      <c r="H35" s="4" t="str">
        <f>_xlfn.XLOOKUP(L_Map[[#This Row],[MÃ BC]],L_FS[MÃ],L_FS[CHỈ TIÊU],"-")</f>
        <v>Phải thu theo tiến độ kế hoạch HĐXD</v>
      </c>
      <c r="I35" s="4" t="str">
        <f>_xlfn.XLOOKUP(L_Map[[#This Row],[MÃ TM]],L_TM[MÃ],L_TM[CHỈ TIÊU],"-")</f>
        <v>Phải thu theo tiến độ kế hoạch HĐXD</v>
      </c>
    </row>
    <row r="36" spans="1:9" x14ac:dyDescent="0.4">
      <c r="A36" s="7"/>
      <c r="B36" s="4"/>
      <c r="C36" s="8" t="s">
        <v>241</v>
      </c>
      <c r="D36" s="4">
        <f>IF(L_Map[[#This Row],[MÃ BC]]&lt;&gt;"",COUNTIFS(L_Map[MÃ BC],L_Map[[#This Row],[MÃ BC]]),0)</f>
        <v>1</v>
      </c>
      <c r="E36" s="8" t="s">
        <v>459</v>
      </c>
      <c r="F36" s="4">
        <f>IF(L_Map[[#This Row],[MÃ TM]]&lt;&gt;"",COUNTIFS(L_Map[MÃ TM],L_Map[[#This Row],[MÃ TM]]),0)</f>
        <v>1</v>
      </c>
      <c r="G36" s="4">
        <f>IF(_xlfn.XLOOKUP(L_Map[[#This Row],[MÃ TM]],L_TM[MÃ],L_TM[BCR],0),1,0)</f>
        <v>0</v>
      </c>
      <c r="H36" s="4" t="str">
        <f>_xlfn.XLOOKUP(L_Map[[#This Row],[MÃ BC]],L_FS[MÃ],L_FS[CHỈ TIÊU],"-")</f>
        <v>Phải thu về cho vay ngắn hạn</v>
      </c>
      <c r="I36" s="4" t="str">
        <f>_xlfn.XLOOKUP(L_Map[[#This Row],[MÃ TM]],L_TM[MÃ],L_TM[CHỈ TIÊU],"-")</f>
        <v>Phải thu về cho vay ngắn hạn</v>
      </c>
    </row>
    <row r="37" spans="1:9" x14ac:dyDescent="0.4">
      <c r="A37" s="7"/>
      <c r="B37" s="4"/>
      <c r="C37" s="8" t="s">
        <v>243</v>
      </c>
      <c r="D37" s="4">
        <f>IF(L_Map[[#This Row],[MÃ BC]]&lt;&gt;"",COUNTIFS(L_Map[MÃ BC],L_Map[[#This Row],[MÃ BC]]),0)</f>
        <v>2</v>
      </c>
      <c r="E37" s="8" t="s">
        <v>453</v>
      </c>
      <c r="F37" s="4">
        <f>IF(L_Map[[#This Row],[MÃ TM]]&lt;&gt;"",COUNTIFS(L_Map[MÃ TM],L_Map[[#This Row],[MÃ TM]]),0)</f>
        <v>1</v>
      </c>
      <c r="G37" s="4">
        <f>IF(_xlfn.XLOOKUP(L_Map[[#This Row],[MÃ TM]],L_TM[MÃ],L_TM[BCR],0),1,0)</f>
        <v>0</v>
      </c>
      <c r="H37" s="4" t="str">
        <f>_xlfn.XLOOKUP(L_Map[[#This Row],[MÃ BC]],L_FS[MÃ],L_FS[CHỈ TIÊU],"-")</f>
        <v>Các khoản phải thu khác</v>
      </c>
      <c r="I37" s="4" t="str">
        <f>_xlfn.XLOOKUP(L_Map[[#This Row],[MÃ TM]],L_TM[MÃ],L_TM[CHỈ TIÊU],"-")</f>
        <v>Phải thu khác ngắn hạn</v>
      </c>
    </row>
    <row r="38" spans="1:9" x14ac:dyDescent="0.4">
      <c r="A38" s="7"/>
      <c r="B38" s="4"/>
      <c r="C38" s="8" t="s">
        <v>243</v>
      </c>
      <c r="D38" s="4">
        <f>IF(L_Map[[#This Row],[MÃ BC]]&lt;&gt;"",COUNTIFS(L_Map[MÃ BC],L_Map[[#This Row],[MÃ BC]]),0)</f>
        <v>2</v>
      </c>
      <c r="E38" s="8" t="s">
        <v>455</v>
      </c>
      <c r="F38" s="4">
        <f>IF(L_Map[[#This Row],[MÃ TM]]&lt;&gt;"",COUNTIFS(L_Map[MÃ TM],L_Map[[#This Row],[MÃ TM]]),0)</f>
        <v>1</v>
      </c>
      <c r="G38" s="4">
        <f>IF(_xlfn.XLOOKUP(L_Map[[#This Row],[MÃ TM]],L_TM[MÃ],L_TM[BCR],0),1,0)</f>
        <v>1</v>
      </c>
      <c r="H38" s="4" t="str">
        <f>_xlfn.XLOOKUP(L_Map[[#This Row],[MÃ BC]],L_FS[MÃ],L_FS[CHỈ TIÊU],"-")</f>
        <v>Các khoản phải thu khác</v>
      </c>
      <c r="I38" s="4" t="str">
        <f>_xlfn.XLOOKUP(L_Map[[#This Row],[MÃ TM]],L_TM[MÃ],L_TM[CHỈ TIÊU],"-")</f>
        <v>Phải thu khác ngắn hạn</v>
      </c>
    </row>
    <row r="39" spans="1:9" x14ac:dyDescent="0.4">
      <c r="A39" s="7"/>
      <c r="B39" s="4"/>
      <c r="C39" s="8" t="s">
        <v>245</v>
      </c>
      <c r="D39" s="4">
        <f>IF(L_Map[[#This Row],[MÃ BC]]&lt;&gt;"",COUNTIFS(L_Map[MÃ BC],L_Map[[#This Row],[MÃ BC]]),0)</f>
        <v>1</v>
      </c>
      <c r="E39" s="8" t="s">
        <v>461</v>
      </c>
      <c r="F39" s="4">
        <f>IF(L_Map[[#This Row],[MÃ TM]]&lt;&gt;"",COUNTIFS(L_Map[MÃ TM],L_Map[[#This Row],[MÃ TM]]),0)</f>
        <v>1</v>
      </c>
      <c r="G39" s="4">
        <f>IF(_xlfn.XLOOKUP(L_Map[[#This Row],[MÃ TM]],L_TM[MÃ],L_TM[BCR],0),1,0)</f>
        <v>0</v>
      </c>
      <c r="H39" s="4" t="str">
        <f>_xlfn.XLOOKUP(L_Map[[#This Row],[MÃ BC]],L_FS[MÃ],L_FS[CHỈ TIÊU],"-")</f>
        <v>Dự phòng phải thu ngắn hạn khó đòi (*)</v>
      </c>
      <c r="I39" s="4" t="str">
        <f>_xlfn.XLOOKUP(L_Map[[#This Row],[MÃ TM]],L_TM[MÃ],L_TM[CHỈ TIÊU],"-")</f>
        <v>Dự phòng phải thu khó đòi ngắn hạn (*)</v>
      </c>
    </row>
    <row r="40" spans="1:9" x14ac:dyDescent="0.4">
      <c r="A40" s="7"/>
      <c r="B40" s="4"/>
      <c r="C40" s="8" t="s">
        <v>247</v>
      </c>
      <c r="D40" s="4">
        <f>IF(L_Map[[#This Row],[MÃ BC]]&lt;&gt;"",COUNTIFS(L_Map[MÃ BC],L_Map[[#This Row],[MÃ BC]]),0)</f>
        <v>1</v>
      </c>
      <c r="E40" s="8" t="s">
        <v>467</v>
      </c>
      <c r="F40" s="4">
        <f>IF(L_Map[[#This Row],[MÃ TM]]&lt;&gt;"",COUNTIFS(L_Map[MÃ TM],L_Map[[#This Row],[MÃ TM]]),0)</f>
        <v>1</v>
      </c>
      <c r="G40" s="4">
        <f>IF(_xlfn.XLOOKUP(L_Map[[#This Row],[MÃ TM]],L_TM[MÃ],L_TM[BCR],0),1,0)</f>
        <v>0</v>
      </c>
      <c r="H40" s="4" t="str">
        <f>_xlfn.XLOOKUP(L_Map[[#This Row],[MÃ BC]],L_FS[MÃ],L_FS[CHỈ TIÊU],"-")</f>
        <v>Tài sản thiếu chờ xử lý</v>
      </c>
      <c r="I40" s="4" t="str">
        <f>_xlfn.XLOOKUP(L_Map[[#This Row],[MÃ TM]],L_TM[MÃ],L_TM[CHỈ TIÊU],"-")</f>
        <v>Tài sản thiếu chờ xử lý</v>
      </c>
    </row>
    <row r="41" spans="1:9" x14ac:dyDescent="0.4">
      <c r="A41" s="7"/>
      <c r="B41" s="4"/>
      <c r="C41" s="8" t="s">
        <v>249</v>
      </c>
      <c r="D41" s="4">
        <f>IF(L_Map[[#This Row],[MÃ BC]]&lt;&gt;"",COUNTIFS(L_Map[MÃ BC],L_Map[[#This Row],[MÃ BC]]),0)</f>
        <v>1</v>
      </c>
      <c r="E41" s="8" t="s">
        <v>473</v>
      </c>
      <c r="F41" s="4">
        <f>IF(L_Map[[#This Row],[MÃ TM]]&lt;&gt;"",COUNTIFS(L_Map[MÃ TM],L_Map[[#This Row],[MÃ TM]]),0)</f>
        <v>1</v>
      </c>
      <c r="G41" s="4">
        <f>IF(_xlfn.XLOOKUP(L_Map[[#This Row],[MÃ TM]],L_TM[MÃ],L_TM[BCR],0),1,0)</f>
        <v>0</v>
      </c>
      <c r="H41" s="4" t="str">
        <f>_xlfn.XLOOKUP(L_Map[[#This Row],[MÃ BC]],L_FS[MÃ],L_FS[CHỈ TIÊU],"-")</f>
        <v>Hàng tồn kho</v>
      </c>
      <c r="I41" s="4" t="str">
        <f>_xlfn.XLOOKUP(L_Map[[#This Row],[MÃ TM]],L_TM[MÃ],L_TM[CHỈ TIÊU],"-")</f>
        <v>Hàng tồn kho</v>
      </c>
    </row>
    <row r="42" spans="1:9" x14ac:dyDescent="0.4">
      <c r="A42" s="7"/>
      <c r="B42" s="4"/>
      <c r="C42" s="8" t="s">
        <v>251</v>
      </c>
      <c r="D42" s="4">
        <f>IF(L_Map[[#This Row],[MÃ BC]]&lt;&gt;"",COUNTIFS(L_Map[MÃ BC],L_Map[[#This Row],[MÃ BC]]),0)</f>
        <v>1</v>
      </c>
      <c r="E42" s="8" t="s">
        <v>474</v>
      </c>
      <c r="F42" s="4">
        <f>IF(L_Map[[#This Row],[MÃ TM]]&lt;&gt;"",COUNTIFS(L_Map[MÃ TM],L_Map[[#This Row],[MÃ TM]]),0)</f>
        <v>1</v>
      </c>
      <c r="G42" s="4">
        <f>IF(_xlfn.XLOOKUP(L_Map[[#This Row],[MÃ TM]],L_TM[MÃ],L_TM[BCR],0),1,0)</f>
        <v>0</v>
      </c>
      <c r="H42" s="4" t="str">
        <f>_xlfn.XLOOKUP(L_Map[[#This Row],[MÃ BC]],L_FS[MÃ],L_FS[CHỈ TIÊU],"-")</f>
        <v>Dự phòng giảm giá hàng tồn kho (*)</v>
      </c>
      <c r="I42" s="4" t="str">
        <f>_xlfn.XLOOKUP(L_Map[[#This Row],[MÃ TM]],L_TM[MÃ],L_TM[CHỈ TIÊU],"-")</f>
        <v>Dự phòng giảm giá hàng tồn kho (*)</v>
      </c>
    </row>
    <row r="43" spans="1:9" x14ac:dyDescent="0.4">
      <c r="A43" s="7"/>
      <c r="B43" s="4"/>
      <c r="C43" s="8" t="s">
        <v>253</v>
      </c>
      <c r="D43" s="4">
        <f>IF(L_Map[[#This Row],[MÃ BC]]&lt;&gt;"",COUNTIFS(L_Map[MÃ BC],L_Map[[#This Row],[MÃ BC]]),0)</f>
        <v>1</v>
      </c>
      <c r="E43" s="8" t="s">
        <v>233</v>
      </c>
      <c r="F43" s="4">
        <f>IF(L_Map[[#This Row],[MÃ TM]]&lt;&gt;"",COUNTIFS(L_Map[MÃ TM],L_Map[[#This Row],[MÃ TM]]),0)</f>
        <v>1</v>
      </c>
      <c r="G43" s="4">
        <f>IF(_xlfn.XLOOKUP(L_Map[[#This Row],[MÃ TM]],L_TM[MÃ],L_TM[BCR],0),1,0)</f>
        <v>0</v>
      </c>
      <c r="H43" s="4" t="str">
        <f>_xlfn.XLOOKUP(L_Map[[#This Row],[MÃ BC]],L_FS[MÃ],L_FS[CHỈ TIÊU],"-")</f>
        <v>Chi phí trả trước ngắn hạn</v>
      </c>
      <c r="I43" s="4" t="str">
        <f>_xlfn.XLOOKUP(L_Map[[#This Row],[MÃ TM]],L_TM[MÃ],L_TM[CHỈ TIÊU],"-")</f>
        <v>Chi phí trả trước ngắn hạn</v>
      </c>
    </row>
    <row r="44" spans="1:9" x14ac:dyDescent="0.4">
      <c r="A44" s="7"/>
      <c r="B44" s="4"/>
      <c r="C44" s="8" t="s">
        <v>257</v>
      </c>
      <c r="D44" s="4">
        <f>IF(L_Map[[#This Row],[MÃ BC]]&lt;&gt;"",COUNTIFS(L_Map[MÃ BC],L_Map[[#This Row],[MÃ BC]]),0)</f>
        <v>1</v>
      </c>
      <c r="E44" s="8" t="s">
        <v>511</v>
      </c>
      <c r="F44" s="4">
        <f>IF(L_Map[[#This Row],[MÃ TM]]&lt;&gt;"",COUNTIFS(L_Map[MÃ TM],L_Map[[#This Row],[MÃ TM]]),0)</f>
        <v>2</v>
      </c>
      <c r="G44" s="4">
        <f>IF(_xlfn.XLOOKUP(L_Map[[#This Row],[MÃ TM]],L_TM[MÃ],L_TM[BCR],0),1,0)</f>
        <v>0</v>
      </c>
      <c r="H44" s="4" t="str">
        <f>_xlfn.XLOOKUP(L_Map[[#This Row],[MÃ BC]],L_FS[MÃ],L_FS[CHỈ TIÊU],"-")</f>
        <v>Thuế và các khoản phải thu Nhà nước</v>
      </c>
      <c r="I44" s="4" t="str">
        <f>_xlfn.XLOOKUP(L_Map[[#This Row],[MÃ TM]],L_TM[MÃ],L_TM[CHỈ TIÊU],"-")</f>
        <v>Thuế và các khoản phải nộp Nhà nước</v>
      </c>
    </row>
    <row r="45" spans="1:9" x14ac:dyDescent="0.4">
      <c r="A45" s="7"/>
      <c r="B45" s="4"/>
      <c r="C45" s="8" t="s">
        <v>259</v>
      </c>
      <c r="D45" s="4">
        <f>IF(L_Map[[#This Row],[MÃ BC]]&lt;&gt;"",COUNTIFS(L_Map[MÃ BC],L_Map[[#This Row],[MÃ BC]]),0)</f>
        <v>1</v>
      </c>
      <c r="E45" s="8" t="s">
        <v>559</v>
      </c>
      <c r="F45" s="4">
        <f>IF(L_Map[[#This Row],[MÃ TM]]&lt;&gt;"",COUNTIFS(L_Map[MÃ TM],L_Map[[#This Row],[MÃ TM]]),0)</f>
        <v>0</v>
      </c>
      <c r="G45" s="4">
        <f>IF(_xlfn.XLOOKUP(L_Map[[#This Row],[MÃ TM]],L_TM[MÃ],L_TM[BCR],0),1,0)</f>
        <v>0</v>
      </c>
      <c r="H45" s="4" t="str">
        <f>_xlfn.XLOOKUP(L_Map[[#This Row],[MÃ BC]],L_FS[MÃ],L_FS[CHỈ TIÊU],"-")</f>
        <v>Giao dịch mua bán lại trái phiếu Chính phủ</v>
      </c>
      <c r="I45" s="4" t="str">
        <f>_xlfn.XLOOKUP(L_Map[[#This Row],[MÃ TM]],L_TM[MÃ],L_TM[CHỈ TIÊU],"-")</f>
        <v>-</v>
      </c>
    </row>
    <row r="46" spans="1:9" x14ac:dyDescent="0.4">
      <c r="A46" s="7"/>
      <c r="B46" s="4"/>
      <c r="C46" s="8" t="s">
        <v>261</v>
      </c>
      <c r="D46" s="4">
        <f>IF(L_Map[[#This Row],[MÃ BC]]&lt;&gt;"",COUNTIFS(L_Map[MÃ BC],L_Map[[#This Row],[MÃ BC]]),0)</f>
        <v>1</v>
      </c>
      <c r="E46" s="8" t="s">
        <v>217</v>
      </c>
      <c r="F46" s="4">
        <f>IF(L_Map[[#This Row],[MÃ TM]]&lt;&gt;"",COUNTIFS(L_Map[MÃ TM],L_Map[[#This Row],[MÃ TM]]),0)</f>
        <v>1</v>
      </c>
      <c r="G46" s="4">
        <f>IF(_xlfn.XLOOKUP(L_Map[[#This Row],[MÃ TM]],L_TM[MÃ],L_TM[BCR],0),1,0)</f>
        <v>0</v>
      </c>
      <c r="H46" s="4" t="str">
        <f>_xlfn.XLOOKUP(L_Map[[#This Row],[MÃ BC]],L_FS[MÃ],L_FS[CHỈ TIÊU],"-")</f>
        <v>Tài sản ngắn hạn khác</v>
      </c>
      <c r="I46" s="4" t="str">
        <f>_xlfn.XLOOKUP(L_Map[[#This Row],[MÃ TM]],L_TM[MÃ],L_TM[CHỈ TIÊU],"-")</f>
        <v>Tài sản khác ngắn hạn</v>
      </c>
    </row>
    <row r="47" spans="1:9" x14ac:dyDescent="0.4">
      <c r="A47" s="7"/>
      <c r="B47" s="4"/>
      <c r="C47" s="8" t="s">
        <v>263</v>
      </c>
      <c r="D47" s="4">
        <f>IF(L_Map[[#This Row],[MÃ BC]]&lt;&gt;"",COUNTIFS(L_Map[MÃ BC],L_Map[[#This Row],[MÃ BC]]),0)</f>
        <v>2</v>
      </c>
      <c r="E47" s="8" t="s">
        <v>211</v>
      </c>
      <c r="F47" s="4">
        <f>IF(L_Map[[#This Row],[MÃ TM]]&lt;&gt;"",COUNTIFS(L_Map[MÃ TM],L_Map[[#This Row],[MÃ TM]]),0)</f>
        <v>1</v>
      </c>
      <c r="G47" s="4">
        <f>IF(_xlfn.XLOOKUP(L_Map[[#This Row],[MÃ TM]],L_TM[MÃ],L_TM[BCR],0),1,0)</f>
        <v>0</v>
      </c>
      <c r="H47" s="4" t="str">
        <f>_xlfn.XLOOKUP(L_Map[[#This Row],[MÃ BC]],L_FS[MÃ],L_FS[CHỈ TIÊU],"-")</f>
        <v>Phải thu dài hạn của khách hàng</v>
      </c>
      <c r="I47" s="4" t="str">
        <f>_xlfn.XLOOKUP(L_Map[[#This Row],[MÃ TM]],L_TM[MÃ],L_TM[CHỈ TIÊU],"-")</f>
        <v>Phải thu của khách hàng dài hạn</v>
      </c>
    </row>
    <row r="48" spans="1:9" x14ac:dyDescent="0.4">
      <c r="A48" s="7"/>
      <c r="B48" s="4"/>
      <c r="C48" s="8" t="s">
        <v>263</v>
      </c>
      <c r="D48" s="4">
        <f>IF(L_Map[[#This Row],[MÃ BC]]&lt;&gt;"",COUNTIFS(L_Map[MÃ BC],L_Map[[#This Row],[MÃ BC]]),0)</f>
        <v>2</v>
      </c>
      <c r="E48" s="8" t="s">
        <v>445</v>
      </c>
      <c r="F48" s="4">
        <f>IF(L_Map[[#This Row],[MÃ TM]]&lt;&gt;"",COUNTIFS(L_Map[MÃ TM],L_Map[[#This Row],[MÃ TM]]),0)</f>
        <v>1</v>
      </c>
      <c r="G48" s="4">
        <f>IF(_xlfn.XLOOKUP(L_Map[[#This Row],[MÃ TM]],L_TM[MÃ],L_TM[BCR],0),1,0)</f>
        <v>1</v>
      </c>
      <c r="H48" s="4" t="str">
        <f>_xlfn.XLOOKUP(L_Map[[#This Row],[MÃ BC]],L_FS[MÃ],L_FS[CHỈ TIÊU],"-")</f>
        <v>Phải thu dài hạn của khách hàng</v>
      </c>
      <c r="I48" s="4" t="str">
        <f>_xlfn.XLOOKUP(L_Map[[#This Row],[MÃ TM]],L_TM[MÃ],L_TM[CHỈ TIÊU],"-")</f>
        <v>Phải thu của khách hàng dài hạn (BC riêng)</v>
      </c>
    </row>
    <row r="49" spans="1:9" x14ac:dyDescent="0.4">
      <c r="A49" s="7"/>
      <c r="B49" s="4"/>
      <c r="C49" s="8" t="s">
        <v>266</v>
      </c>
      <c r="D49" s="4">
        <f>IF(L_Map[[#This Row],[MÃ BC]]&lt;&gt;"",COUNTIFS(L_Map[MÃ BC],L_Map[[#This Row],[MÃ BC]]),0)</f>
        <v>2</v>
      </c>
      <c r="E49" s="8" t="s">
        <v>450</v>
      </c>
      <c r="F49" s="4">
        <f>IF(L_Map[[#This Row],[MÃ TM]]&lt;&gt;"",COUNTIFS(L_Map[MÃ TM],L_Map[[#This Row],[MÃ TM]]),0)</f>
        <v>1</v>
      </c>
      <c r="G49" s="4">
        <f>IF(_xlfn.XLOOKUP(L_Map[[#This Row],[MÃ TM]],L_TM[MÃ],L_TM[BCR],0),1,0)</f>
        <v>0</v>
      </c>
      <c r="H49" s="4" t="str">
        <f>_xlfn.XLOOKUP(L_Map[[#This Row],[MÃ BC]],L_FS[MÃ],L_FS[CHỈ TIÊU],"-")</f>
        <v>Trả trước cho người bán dài hạn</v>
      </c>
      <c r="I49" s="4" t="str">
        <f>_xlfn.XLOOKUP(L_Map[[#This Row],[MÃ TM]],L_TM[MÃ],L_TM[CHỈ TIÊU],"-")</f>
        <v>Trả trước cho người bán dài hạn</v>
      </c>
    </row>
    <row r="50" spans="1:9" x14ac:dyDescent="0.4">
      <c r="A50" s="7"/>
      <c r="B50" s="4"/>
      <c r="C50" s="8" t="s">
        <v>266</v>
      </c>
      <c r="D50" s="4">
        <f>IF(L_Map[[#This Row],[MÃ BC]]&lt;&gt;"",COUNTIFS(L_Map[MÃ BC],L_Map[[#This Row],[MÃ BC]]),0)</f>
        <v>2</v>
      </c>
      <c r="E50" s="8" t="s">
        <v>451</v>
      </c>
      <c r="F50" s="4">
        <f>IF(L_Map[[#This Row],[MÃ TM]]&lt;&gt;"",COUNTIFS(L_Map[MÃ TM],L_Map[[#This Row],[MÃ TM]]),0)</f>
        <v>1</v>
      </c>
      <c r="G50" s="4">
        <f>IF(_xlfn.XLOOKUP(L_Map[[#This Row],[MÃ TM]],L_TM[MÃ],L_TM[BCR],0),1,0)</f>
        <v>1</v>
      </c>
      <c r="H50" s="4" t="str">
        <f>_xlfn.XLOOKUP(L_Map[[#This Row],[MÃ BC]],L_FS[MÃ],L_FS[CHỈ TIÊU],"-")</f>
        <v>Trả trước cho người bán dài hạn</v>
      </c>
      <c r="I50" s="4" t="str">
        <f>_xlfn.XLOOKUP(L_Map[[#This Row],[MÃ TM]],L_TM[MÃ],L_TM[CHỈ TIÊU],"-")</f>
        <v>Trả trước cho người bán dài hạn (BC riêng)</v>
      </c>
    </row>
    <row r="51" spans="1:9" x14ac:dyDescent="0.4">
      <c r="A51" s="7"/>
      <c r="B51" s="4"/>
      <c r="C51" s="8" t="s">
        <v>268</v>
      </c>
      <c r="D51" s="4">
        <f>IF(L_Map[[#This Row],[MÃ BC]]&lt;&gt;"",COUNTIFS(L_Map[MÃ BC],L_Map[[#This Row],[MÃ BC]]),0)</f>
        <v>1</v>
      </c>
      <c r="E51" s="8" t="s">
        <v>471</v>
      </c>
      <c r="F51" s="4">
        <f>IF(L_Map[[#This Row],[MÃ TM]]&lt;&gt;"",COUNTIFS(L_Map[MÃ TM],L_Map[[#This Row],[MÃ TM]]),0)</f>
        <v>2</v>
      </c>
      <c r="G51" s="4">
        <f>IF(_xlfn.XLOOKUP(L_Map[[#This Row],[MÃ TM]],L_TM[MÃ],L_TM[BCR],0),1,0)</f>
        <v>0</v>
      </c>
      <c r="H51" s="4" t="str">
        <f>_xlfn.XLOOKUP(L_Map[[#This Row],[MÃ BC]],L_FS[MÃ],L_FS[CHỈ TIÊU],"-")</f>
        <v>Vốn kinh doanh ở đơn vị trực thuộc</v>
      </c>
      <c r="I51" s="4" t="str">
        <f>_xlfn.XLOOKUP(L_Map[[#This Row],[MÃ TM]],L_TM[MÃ],L_TM[CHỈ TIÊU],"-")</f>
        <v>Phải thu nội bộ dài hạn</v>
      </c>
    </row>
    <row r="52" spans="1:9" x14ac:dyDescent="0.4">
      <c r="A52" s="7"/>
      <c r="B52" s="4"/>
      <c r="C52" s="8" t="s">
        <v>270</v>
      </c>
      <c r="D52" s="4">
        <f>IF(L_Map[[#This Row],[MÃ BC]]&lt;&gt;"",COUNTIFS(L_Map[MÃ BC],L_Map[[#This Row],[MÃ BC]]),0)</f>
        <v>1</v>
      </c>
      <c r="E52" s="8" t="s">
        <v>471</v>
      </c>
      <c r="F52" s="4">
        <f>IF(L_Map[[#This Row],[MÃ TM]]&lt;&gt;"",COUNTIFS(L_Map[MÃ TM],L_Map[[#This Row],[MÃ TM]]),0)</f>
        <v>2</v>
      </c>
      <c r="G52" s="4">
        <f>IF(_xlfn.XLOOKUP(L_Map[[#This Row],[MÃ TM]],L_TM[MÃ],L_TM[BCR],0),1,0)</f>
        <v>0</v>
      </c>
      <c r="H52" s="4" t="str">
        <f>_xlfn.XLOOKUP(L_Map[[#This Row],[MÃ BC]],L_FS[MÃ],L_FS[CHỈ TIÊU],"-")</f>
        <v>Phải thu nội bộ dài hạn</v>
      </c>
      <c r="I52" s="4" t="str">
        <f>_xlfn.XLOOKUP(L_Map[[#This Row],[MÃ TM]],L_TM[MÃ],L_TM[CHỈ TIÊU],"-")</f>
        <v>Phải thu nội bộ dài hạn</v>
      </c>
    </row>
    <row r="53" spans="1:9" x14ac:dyDescent="0.4">
      <c r="A53" s="7"/>
      <c r="B53" s="4"/>
      <c r="C53" s="8" t="s">
        <v>272</v>
      </c>
      <c r="D53" s="4">
        <f>IF(L_Map[[#This Row],[MÃ BC]]&lt;&gt;"",COUNTIFS(L_Map[MÃ BC],L_Map[[#This Row],[MÃ BC]]),0)</f>
        <v>1</v>
      </c>
      <c r="E53" s="8" t="s">
        <v>460</v>
      </c>
      <c r="F53" s="4">
        <f>IF(L_Map[[#This Row],[MÃ TM]]&lt;&gt;"",COUNTIFS(L_Map[MÃ TM],L_Map[[#This Row],[MÃ TM]]),0)</f>
        <v>1</v>
      </c>
      <c r="G53" s="4">
        <f>IF(_xlfn.XLOOKUP(L_Map[[#This Row],[MÃ TM]],L_TM[MÃ],L_TM[BCR],0),1,0)</f>
        <v>0</v>
      </c>
      <c r="H53" s="4" t="str">
        <f>_xlfn.XLOOKUP(L_Map[[#This Row],[MÃ BC]],L_FS[MÃ],L_FS[CHỈ TIÊU],"-")</f>
        <v>Phải thu về cho vay dài hạn</v>
      </c>
      <c r="I53" s="4" t="str">
        <f>_xlfn.XLOOKUP(L_Map[[#This Row],[MÃ TM]],L_TM[MÃ],L_TM[CHỈ TIÊU],"-")</f>
        <v>Phải thu về cho vay dài hạn</v>
      </c>
    </row>
    <row r="54" spans="1:9" x14ac:dyDescent="0.4">
      <c r="A54" s="7"/>
      <c r="B54" s="4"/>
      <c r="C54" s="8" t="s">
        <v>274</v>
      </c>
      <c r="D54" s="4">
        <f>IF(L_Map[[#This Row],[MÃ BC]]&lt;&gt;"",COUNTIFS(L_Map[MÃ BC],L_Map[[#This Row],[MÃ BC]]),0)</f>
        <v>2</v>
      </c>
      <c r="E54" s="8" t="s">
        <v>456</v>
      </c>
      <c r="F54" s="4">
        <f>IF(L_Map[[#This Row],[MÃ TM]]&lt;&gt;"",COUNTIFS(L_Map[MÃ TM],L_Map[[#This Row],[MÃ TM]]),0)</f>
        <v>1</v>
      </c>
      <c r="G54" s="4">
        <f>IF(_xlfn.XLOOKUP(L_Map[[#This Row],[MÃ TM]],L_TM[MÃ],L_TM[BCR],0),1,0)</f>
        <v>0</v>
      </c>
      <c r="H54" s="4" t="str">
        <f>_xlfn.XLOOKUP(L_Map[[#This Row],[MÃ BC]],L_FS[MÃ],L_FS[CHỈ TIÊU],"-")</f>
        <v>Phải thu dài hạn khác</v>
      </c>
      <c r="I54" s="4" t="str">
        <f>_xlfn.XLOOKUP(L_Map[[#This Row],[MÃ TM]],L_TM[MÃ],L_TM[CHỈ TIÊU],"-")</f>
        <v>Phải thu khác dài hạn</v>
      </c>
    </row>
    <row r="55" spans="1:9" x14ac:dyDescent="0.4">
      <c r="A55" s="7"/>
      <c r="B55" s="4"/>
      <c r="C55" s="8" t="s">
        <v>274</v>
      </c>
      <c r="D55" s="4">
        <f>IF(L_Map[[#This Row],[MÃ BC]]&lt;&gt;"",COUNTIFS(L_Map[MÃ BC],L_Map[[#This Row],[MÃ BC]]),0)</f>
        <v>2</v>
      </c>
      <c r="E55" s="8" t="s">
        <v>458</v>
      </c>
      <c r="F55" s="4">
        <f>IF(L_Map[[#This Row],[MÃ TM]]&lt;&gt;"",COUNTIFS(L_Map[MÃ TM],L_Map[[#This Row],[MÃ TM]]),0)</f>
        <v>1</v>
      </c>
      <c r="G55" s="4">
        <f>IF(_xlfn.XLOOKUP(L_Map[[#This Row],[MÃ TM]],L_TM[MÃ],L_TM[BCR],0),1,0)</f>
        <v>1</v>
      </c>
      <c r="H55" s="4" t="str">
        <f>_xlfn.XLOOKUP(L_Map[[#This Row],[MÃ BC]],L_FS[MÃ],L_FS[CHỈ TIÊU],"-")</f>
        <v>Phải thu dài hạn khác</v>
      </c>
      <c r="I55" s="4" t="str">
        <f>_xlfn.XLOOKUP(L_Map[[#This Row],[MÃ TM]],L_TM[MÃ],L_TM[CHỈ TIÊU],"-")</f>
        <v>Phải thu khác dài hạn</v>
      </c>
    </row>
    <row r="56" spans="1:9" x14ac:dyDescent="0.4">
      <c r="A56" s="7"/>
      <c r="B56" s="4"/>
      <c r="C56" s="8" t="s">
        <v>276</v>
      </c>
      <c r="D56" s="4">
        <f>IF(L_Map[[#This Row],[MÃ BC]]&lt;&gt;"",COUNTIFS(L_Map[MÃ BC],L_Map[[#This Row],[MÃ BC]]),0)</f>
        <v>1</v>
      </c>
      <c r="E56" s="8" t="s">
        <v>464</v>
      </c>
      <c r="F56" s="4">
        <f>IF(L_Map[[#This Row],[MÃ TM]]&lt;&gt;"",COUNTIFS(L_Map[MÃ TM],L_Map[[#This Row],[MÃ TM]]),0)</f>
        <v>1</v>
      </c>
      <c r="G56" s="4">
        <f>IF(_xlfn.XLOOKUP(L_Map[[#This Row],[MÃ TM]],L_TM[MÃ],L_TM[BCR],0),1,0)</f>
        <v>0</v>
      </c>
      <c r="H56" s="4" t="str">
        <f>_xlfn.XLOOKUP(L_Map[[#This Row],[MÃ BC]],L_FS[MÃ],L_FS[CHỈ TIÊU],"-")</f>
        <v>Dự phòng phải thu dài hạn khó đòi (*)</v>
      </c>
      <c r="I56" s="4" t="str">
        <f>_xlfn.XLOOKUP(L_Map[[#This Row],[MÃ TM]],L_TM[MÃ],L_TM[CHỈ TIÊU],"-")</f>
        <v>Dự phòng phải thu khó đòi dài hạn (*)</v>
      </c>
    </row>
    <row r="57" spans="1:9" x14ac:dyDescent="0.4">
      <c r="A57" s="7"/>
      <c r="B57" s="4"/>
      <c r="C57" s="8" t="s">
        <v>278</v>
      </c>
      <c r="D57" s="4">
        <f>IF(L_Map[[#This Row],[MÃ BC]]&lt;&gt;"",COUNTIFS(L_Map[MÃ BC],L_Map[[#This Row],[MÃ BC]]),0)</f>
        <v>2</v>
      </c>
      <c r="E57" s="8" t="s">
        <v>479</v>
      </c>
      <c r="F57" s="4">
        <f>IF(L_Map[[#This Row],[MÃ TM]]&lt;&gt;"",COUNTIFS(L_Map[MÃ TM],L_Map[[#This Row],[MÃ TM]]),0)</f>
        <v>1</v>
      </c>
      <c r="G57" s="4">
        <f>IF(_xlfn.XLOOKUP(L_Map[[#This Row],[MÃ TM]],L_TM[MÃ],L_TM[BCR],0),1,0)</f>
        <v>0</v>
      </c>
      <c r="H57" s="4" t="str">
        <f>_xlfn.XLOOKUP(L_Map[[#This Row],[MÃ BC]],L_FS[MÃ],L_FS[CHỈ TIÊU],"-")</f>
        <v>Nguyên giá TSCĐ hữu hình</v>
      </c>
      <c r="I57" s="4" t="str">
        <f>_xlfn.XLOOKUP(L_Map[[#This Row],[MÃ TM]],L_TM[MÃ],L_TM[CHỈ TIÊU],"-")</f>
        <v>TSCĐ hữu hình - Nguyên giá</v>
      </c>
    </row>
    <row r="58" spans="1:9" x14ac:dyDescent="0.4">
      <c r="A58" s="7"/>
      <c r="B58" s="4"/>
      <c r="C58" s="8" t="s">
        <v>278</v>
      </c>
      <c r="D58" s="4">
        <f>IF(L_Map[[#This Row],[MÃ BC]]&lt;&gt;"",COUNTIFS(L_Map[MÃ BC],L_Map[[#This Row],[MÃ BC]]),0)</f>
        <v>2</v>
      </c>
      <c r="E58" s="8" t="s">
        <v>481</v>
      </c>
      <c r="F58" s="4">
        <f>IF(L_Map[[#This Row],[MÃ TM]]&lt;&gt;"",COUNTIFS(L_Map[MÃ TM],L_Map[[#This Row],[MÃ TM]]),0)</f>
        <v>1</v>
      </c>
      <c r="G58" s="4">
        <f>IF(_xlfn.XLOOKUP(L_Map[[#This Row],[MÃ TM]],L_TM[MÃ],L_TM[BCR],0),1,0)</f>
        <v>0</v>
      </c>
      <c r="H58" s="4" t="str">
        <f>_xlfn.XLOOKUP(L_Map[[#This Row],[MÃ BC]],L_FS[MÃ],L_FS[CHỈ TIÊU],"-")</f>
        <v>Nguyên giá TSCĐ hữu hình</v>
      </c>
      <c r="I58" s="4" t="str">
        <f>_xlfn.XLOOKUP(L_Map[[#This Row],[MÃ TM]],L_TM[MÃ],L_TM[CHỈ TIÊU],"-")</f>
        <v>NG TSCĐ HH đã KH hết đang sử dụng</v>
      </c>
    </row>
    <row r="59" spans="1:9" x14ac:dyDescent="0.4">
      <c r="A59" s="7"/>
      <c r="B59" s="4"/>
      <c r="C59" s="8" t="s">
        <v>280</v>
      </c>
      <c r="D59" s="4">
        <f>IF(L_Map[[#This Row],[MÃ BC]]&lt;&gt;"",COUNTIFS(L_Map[MÃ BC],L_Map[[#This Row],[MÃ BC]]),0)</f>
        <v>1</v>
      </c>
      <c r="E59" s="8" t="s">
        <v>483</v>
      </c>
      <c r="F59" s="4">
        <f>IF(L_Map[[#This Row],[MÃ TM]]&lt;&gt;"",COUNTIFS(L_Map[MÃ TM],L_Map[[#This Row],[MÃ TM]]),0)</f>
        <v>1</v>
      </c>
      <c r="G59" s="4">
        <f>IF(_xlfn.XLOOKUP(L_Map[[#This Row],[MÃ TM]],L_TM[MÃ],L_TM[BCR],0),1,0)</f>
        <v>0</v>
      </c>
      <c r="H59" s="4" t="str">
        <f>_xlfn.XLOOKUP(L_Map[[#This Row],[MÃ BC]],L_FS[MÃ],L_FS[CHỈ TIÊU],"-")</f>
        <v>Giá trị hao mòn lũy kế TSCĐ hữu hình</v>
      </c>
      <c r="I59" s="4" t="str">
        <f>_xlfn.XLOOKUP(L_Map[[#This Row],[MÃ TM]],L_TM[MÃ],L_TM[CHỈ TIÊU],"-")</f>
        <v>TSCĐ hữu hình - Hao mòn lũy kế (*)</v>
      </c>
    </row>
    <row r="60" spans="1:9" x14ac:dyDescent="0.4">
      <c r="A60" s="7"/>
      <c r="B60" s="4"/>
      <c r="C60" s="8" t="s">
        <v>282</v>
      </c>
      <c r="D60" s="4">
        <f>IF(L_Map[[#This Row],[MÃ BC]]&lt;&gt;"",COUNTIFS(L_Map[MÃ BC],L_Map[[#This Row],[MÃ BC]]),0)</f>
        <v>1</v>
      </c>
      <c r="E60" s="8" t="s">
        <v>222</v>
      </c>
      <c r="F60" s="4">
        <f>IF(L_Map[[#This Row],[MÃ TM]]&lt;&gt;"",COUNTIFS(L_Map[MÃ TM],L_Map[[#This Row],[MÃ TM]]),0)</f>
        <v>1</v>
      </c>
      <c r="G60" s="4">
        <f>IF(_xlfn.XLOOKUP(L_Map[[#This Row],[MÃ TM]],L_TM[MÃ],L_TM[BCR],0),1,0)</f>
        <v>0</v>
      </c>
      <c r="H60" s="4" t="str">
        <f>_xlfn.XLOOKUP(L_Map[[#This Row],[MÃ BC]],L_FS[MÃ],L_FS[CHỈ TIÊU],"-")</f>
        <v>Nguyên giá TSCĐ thuê tài chính</v>
      </c>
      <c r="I60" s="4" t="str">
        <f>_xlfn.XLOOKUP(L_Map[[#This Row],[MÃ TM]],L_TM[MÃ],L_TM[CHỈ TIÊU],"-")</f>
        <v>TSCĐ thuê tài chính - Nguyên giá</v>
      </c>
    </row>
    <row r="61" spans="1:9" x14ac:dyDescent="0.4">
      <c r="A61" s="7"/>
      <c r="B61" s="4"/>
      <c r="C61" s="8" t="s">
        <v>284</v>
      </c>
      <c r="D61" s="4">
        <f>IF(L_Map[[#This Row],[MÃ BC]]&lt;&gt;"",COUNTIFS(L_Map[MÃ BC],L_Map[[#This Row],[MÃ BC]]),0)</f>
        <v>1</v>
      </c>
      <c r="E61" s="8" t="s">
        <v>225</v>
      </c>
      <c r="F61" s="4">
        <f>IF(L_Map[[#This Row],[MÃ TM]]&lt;&gt;"",COUNTIFS(L_Map[MÃ TM],L_Map[[#This Row],[MÃ TM]]),0)</f>
        <v>1</v>
      </c>
      <c r="G61" s="4">
        <f>IF(_xlfn.XLOOKUP(L_Map[[#This Row],[MÃ TM]],L_TM[MÃ],L_TM[BCR],0),1,0)</f>
        <v>0</v>
      </c>
      <c r="H61" s="4" t="str">
        <f>_xlfn.XLOOKUP(L_Map[[#This Row],[MÃ BC]],L_FS[MÃ],L_FS[CHỈ TIÊU],"-")</f>
        <v>Giá trị hao mòn lũy kế TSCĐ thuê tài chính</v>
      </c>
      <c r="I61" s="4" t="str">
        <f>_xlfn.XLOOKUP(L_Map[[#This Row],[MÃ TM]],L_TM[MÃ],L_TM[CHỈ TIÊU],"-")</f>
        <v>TSCĐ thuê tài chính - Hao mòn lũy kế (*)</v>
      </c>
    </row>
    <row r="62" spans="1:9" x14ac:dyDescent="0.4">
      <c r="A62" s="7"/>
      <c r="B62" s="4"/>
      <c r="C62" s="8" t="s">
        <v>286</v>
      </c>
      <c r="D62" s="4">
        <f>IF(L_Map[[#This Row],[MÃ BC]]&lt;&gt;"",COUNTIFS(L_Map[MÃ BC],L_Map[[#This Row],[MÃ BC]]),0)</f>
        <v>2</v>
      </c>
      <c r="E62" s="8" t="s">
        <v>485</v>
      </c>
      <c r="F62" s="4">
        <f>IF(L_Map[[#This Row],[MÃ TM]]&lt;&gt;"",COUNTIFS(L_Map[MÃ TM],L_Map[[#This Row],[MÃ TM]]),0)</f>
        <v>1</v>
      </c>
      <c r="G62" s="4">
        <f>IF(_xlfn.XLOOKUP(L_Map[[#This Row],[MÃ TM]],L_TM[MÃ],L_TM[BCR],0),1,0)</f>
        <v>0</v>
      </c>
      <c r="H62" s="4" t="str">
        <f>_xlfn.XLOOKUP(L_Map[[#This Row],[MÃ BC]],L_FS[MÃ],L_FS[CHỈ TIÊU],"-")</f>
        <v>Nguyên giá TSCĐ vô hình</v>
      </c>
      <c r="I62" s="4" t="str">
        <f>_xlfn.XLOOKUP(L_Map[[#This Row],[MÃ TM]],L_TM[MÃ],L_TM[CHỈ TIÊU],"-")</f>
        <v>TSCĐ vô hình - Nguyên giá</v>
      </c>
    </row>
    <row r="63" spans="1:9" x14ac:dyDescent="0.4">
      <c r="A63" s="7"/>
      <c r="B63" s="4"/>
      <c r="C63" s="8" t="s">
        <v>286</v>
      </c>
      <c r="D63" s="4">
        <f>IF(L_Map[[#This Row],[MÃ BC]]&lt;&gt;"",COUNTIFS(L_Map[MÃ BC],L_Map[[#This Row],[MÃ BC]]),0)</f>
        <v>2</v>
      </c>
      <c r="E63" s="8" t="s">
        <v>487</v>
      </c>
      <c r="F63" s="4">
        <f>IF(L_Map[[#This Row],[MÃ TM]]&lt;&gt;"",COUNTIFS(L_Map[MÃ TM],L_Map[[#This Row],[MÃ TM]]),0)</f>
        <v>1</v>
      </c>
      <c r="G63" s="4">
        <f>IF(_xlfn.XLOOKUP(L_Map[[#This Row],[MÃ TM]],L_TM[MÃ],L_TM[BCR],0),1,0)</f>
        <v>0</v>
      </c>
      <c r="H63" s="4" t="str">
        <f>_xlfn.XLOOKUP(L_Map[[#This Row],[MÃ BC]],L_FS[MÃ],L_FS[CHỈ TIÊU],"-")</f>
        <v>Nguyên giá TSCĐ vô hình</v>
      </c>
      <c r="I63" s="4" t="str">
        <f>_xlfn.XLOOKUP(L_Map[[#This Row],[MÃ TM]],L_TM[MÃ],L_TM[CHỈ TIÊU],"-")</f>
        <v>NG TSCĐ VH đã KH hết đang sử dụng</v>
      </c>
    </row>
    <row r="64" spans="1:9" x14ac:dyDescent="0.4">
      <c r="A64" s="7"/>
      <c r="B64" s="4"/>
      <c r="C64" s="8" t="s">
        <v>288</v>
      </c>
      <c r="D64" s="4">
        <f>IF(L_Map[[#This Row],[MÃ BC]]&lt;&gt;"",COUNTIFS(L_Map[MÃ BC],L_Map[[#This Row],[MÃ BC]]),0)</f>
        <v>1</v>
      </c>
      <c r="E64" s="8" t="s">
        <v>489</v>
      </c>
      <c r="F64" s="4">
        <f>IF(L_Map[[#This Row],[MÃ TM]]&lt;&gt;"",COUNTIFS(L_Map[MÃ TM],L_Map[[#This Row],[MÃ TM]]),0)</f>
        <v>1</v>
      </c>
      <c r="G64" s="4">
        <f>IF(_xlfn.XLOOKUP(L_Map[[#This Row],[MÃ TM]],L_TM[MÃ],L_TM[BCR],0),1,0)</f>
        <v>0</v>
      </c>
      <c r="H64" s="4" t="str">
        <f>_xlfn.XLOOKUP(L_Map[[#This Row],[MÃ BC]],L_FS[MÃ],L_FS[CHỈ TIÊU],"-")</f>
        <v>Giá trị hao mòn lũy kế TSCĐ vô hình</v>
      </c>
      <c r="I64" s="4" t="str">
        <f>_xlfn.XLOOKUP(L_Map[[#This Row],[MÃ TM]],L_TM[MÃ],L_TM[CHỈ TIÊU],"-")</f>
        <v>TSCĐ vô hình - Hao mòn lũy kế (*)</v>
      </c>
    </row>
    <row r="65" spans="1:9" x14ac:dyDescent="0.4">
      <c r="A65" s="7"/>
      <c r="B65" s="4"/>
      <c r="C65" s="8" t="s">
        <v>290</v>
      </c>
      <c r="D65" s="4">
        <f>IF(L_Map[[#This Row],[MÃ BC]]&lt;&gt;"",COUNTIFS(L_Map[MÃ BC],L_Map[[#This Row],[MÃ BC]]),0)</f>
        <v>1</v>
      </c>
      <c r="E65" s="8" t="s">
        <v>227</v>
      </c>
      <c r="F65" s="4">
        <f>IF(L_Map[[#This Row],[MÃ TM]]&lt;&gt;"",COUNTIFS(L_Map[MÃ TM],L_Map[[#This Row],[MÃ TM]]),0)</f>
        <v>1</v>
      </c>
      <c r="G65" s="4">
        <f>IF(_xlfn.XLOOKUP(L_Map[[#This Row],[MÃ TM]],L_TM[MÃ],L_TM[BCR],0),1,0)</f>
        <v>0</v>
      </c>
      <c r="H65" s="4" t="str">
        <f>_xlfn.XLOOKUP(L_Map[[#This Row],[MÃ BC]],L_FS[MÃ],L_FS[CHỈ TIÊU],"-")</f>
        <v>Nguyên giá BĐS đầu tư</v>
      </c>
      <c r="I65" s="4" t="str">
        <f>_xlfn.XLOOKUP(L_Map[[#This Row],[MÃ TM]],L_TM[MÃ],L_TM[CHỈ TIÊU],"-")</f>
        <v>BĐS đầu tư - Nguyên giá</v>
      </c>
    </row>
    <row r="66" spans="1:9" x14ac:dyDescent="0.4">
      <c r="A66" s="7"/>
      <c r="B66" s="4"/>
      <c r="C66" s="8" t="s">
        <v>292</v>
      </c>
      <c r="D66" s="4">
        <f>IF(L_Map[[#This Row],[MÃ BC]]&lt;&gt;"",COUNTIFS(L_Map[MÃ BC],L_Map[[#This Row],[MÃ BC]]),0)</f>
        <v>1</v>
      </c>
      <c r="E66" s="8" t="s">
        <v>229</v>
      </c>
      <c r="F66" s="4">
        <f>IF(L_Map[[#This Row],[MÃ TM]]&lt;&gt;"",COUNTIFS(L_Map[MÃ TM],L_Map[[#This Row],[MÃ TM]]),0)</f>
        <v>1</v>
      </c>
      <c r="G66" s="4">
        <f>IF(_xlfn.XLOOKUP(L_Map[[#This Row],[MÃ TM]],L_TM[MÃ],L_TM[BCR],0),1,0)</f>
        <v>0</v>
      </c>
      <c r="H66" s="4" t="str">
        <f>_xlfn.XLOOKUP(L_Map[[#This Row],[MÃ BC]],L_FS[MÃ],L_FS[CHỈ TIÊU],"-")</f>
        <v>Giá trị hao mòn lũy kế (*) BĐS đầu tư</v>
      </c>
      <c r="I66" s="4" t="str">
        <f>_xlfn.XLOOKUP(L_Map[[#This Row],[MÃ TM]],L_TM[MÃ],L_TM[CHỈ TIÊU],"-")</f>
        <v>BĐS đầu tư - Hao mòn lũy kế (*)</v>
      </c>
    </row>
    <row r="67" spans="1:9" x14ac:dyDescent="0.4">
      <c r="A67" s="7"/>
      <c r="B67" s="4"/>
      <c r="C67" s="8" t="s">
        <v>294</v>
      </c>
      <c r="D67" s="4">
        <f>IF(L_Map[[#This Row],[MÃ BC]]&lt;&gt;"",COUNTIFS(L_Map[MÃ BC],L_Map[[#This Row],[MÃ BC]]),0)</f>
        <v>1</v>
      </c>
      <c r="E67" s="8" t="s">
        <v>475</v>
      </c>
      <c r="F67" s="4">
        <f>IF(L_Map[[#This Row],[MÃ TM]]&lt;&gt;"",COUNTIFS(L_Map[MÃ TM],L_Map[[#This Row],[MÃ TM]]),0)</f>
        <v>1</v>
      </c>
      <c r="G67" s="4">
        <f>IF(_xlfn.XLOOKUP(L_Map[[#This Row],[MÃ TM]],L_TM[MÃ],L_TM[BCR],0),1,0)</f>
        <v>0</v>
      </c>
      <c r="H67" s="4" t="str">
        <f>_xlfn.XLOOKUP(L_Map[[#This Row],[MÃ BC]],L_FS[MÃ],L_FS[CHỈ TIÊU],"-")</f>
        <v>Chi phí sản xuất, kinh doanh dở dang dài hạn</v>
      </c>
      <c r="I67" s="4" t="str">
        <f>_xlfn.XLOOKUP(L_Map[[#This Row],[MÃ TM]],L_TM[MÃ],L_TM[CHỈ TIÊU],"-")</f>
        <v>Chi phí SXKD dở dang dài hạn</v>
      </c>
    </row>
    <row r="68" spans="1:9" x14ac:dyDescent="0.4">
      <c r="A68" s="7"/>
      <c r="B68" s="4"/>
      <c r="C68" s="8" t="s">
        <v>296</v>
      </c>
      <c r="D68" s="4">
        <f>IF(L_Map[[#This Row],[MÃ BC]]&lt;&gt;"",COUNTIFS(L_Map[MÃ BC],L_Map[[#This Row],[MÃ BC]]),0)</f>
        <v>1</v>
      </c>
      <c r="E68" s="8" t="s">
        <v>477</v>
      </c>
      <c r="F68" s="4">
        <f>IF(L_Map[[#This Row],[MÃ TM]]&lt;&gt;"",COUNTIFS(L_Map[MÃ TM],L_Map[[#This Row],[MÃ TM]]),0)</f>
        <v>1</v>
      </c>
      <c r="G68" s="4">
        <f>IF(_xlfn.XLOOKUP(L_Map[[#This Row],[MÃ TM]],L_TM[MÃ],L_TM[BCR],0),1,0)</f>
        <v>0</v>
      </c>
      <c r="H68" s="4" t="str">
        <f>_xlfn.XLOOKUP(L_Map[[#This Row],[MÃ BC]],L_FS[MÃ],L_FS[CHỈ TIÊU],"-")</f>
        <v>Chi phí xây dựng cơ bản dở dang</v>
      </c>
      <c r="I68" s="4" t="str">
        <f>_xlfn.XLOOKUP(L_Map[[#This Row],[MÃ TM]],L_TM[MÃ],L_TM[CHỈ TIÊU],"-")</f>
        <v>Chi phí XDCB dở dang</v>
      </c>
    </row>
    <row r="69" spans="1:9" x14ac:dyDescent="0.4">
      <c r="A69" s="7"/>
      <c r="B69" s="4"/>
      <c r="C69" s="8" t="s">
        <v>298</v>
      </c>
      <c r="D69" s="4">
        <f>IF(L_Map[[#This Row],[MÃ BC]]&lt;&gt;"",COUNTIFS(L_Map[MÃ BC],L_Map[[#This Row],[MÃ BC]]),0)</f>
        <v>1</v>
      </c>
      <c r="E69" s="8" t="s">
        <v>201</v>
      </c>
      <c r="F69" s="4">
        <f>IF(L_Map[[#This Row],[MÃ TM]]&lt;&gt;"",COUNTIFS(L_Map[MÃ TM],L_Map[[#This Row],[MÃ TM]]),0)</f>
        <v>1</v>
      </c>
      <c r="G69" s="4">
        <f>IF(_xlfn.XLOOKUP(L_Map[[#This Row],[MÃ TM]],L_TM[MÃ],L_TM[BCR],0),1,0)</f>
        <v>0</v>
      </c>
      <c r="H69" s="4" t="str">
        <f>_xlfn.XLOOKUP(L_Map[[#This Row],[MÃ BC]],L_FS[MÃ],L_FS[CHỈ TIÊU],"-")</f>
        <v>Đầu tư vào công ty con</v>
      </c>
      <c r="I69" s="4" t="str">
        <f>_xlfn.XLOOKUP(L_Map[[#This Row],[MÃ TM]],L_TM[MÃ],L_TM[CHỈ TIÊU],"-")</f>
        <v>Đầu tư vào công ty con</v>
      </c>
    </row>
    <row r="70" spans="1:9" x14ac:dyDescent="0.4">
      <c r="A70" s="7"/>
      <c r="B70" s="4"/>
      <c r="C70" s="8" t="s">
        <v>300</v>
      </c>
      <c r="D70" s="4">
        <f>IF(L_Map[[#This Row],[MÃ BC]]&lt;&gt;"",COUNTIFS(L_Map[MÃ BC],L_Map[[#This Row],[MÃ BC]]),0)</f>
        <v>1</v>
      </c>
      <c r="E70" s="8" t="s">
        <v>203</v>
      </c>
      <c r="F70" s="4">
        <f>IF(L_Map[[#This Row],[MÃ TM]]&lt;&gt;"",COUNTIFS(L_Map[MÃ TM],L_Map[[#This Row],[MÃ TM]]),0)</f>
        <v>1</v>
      </c>
      <c r="G70" s="4">
        <f>IF(_xlfn.XLOOKUP(L_Map[[#This Row],[MÃ TM]],L_TM[MÃ],L_TM[BCR],0),1,0)</f>
        <v>0</v>
      </c>
      <c r="H70" s="4" t="str">
        <f>_xlfn.XLOOKUP(L_Map[[#This Row],[MÃ BC]],L_FS[MÃ],L_FS[CHỈ TIÊU],"-")</f>
        <v>Đầu tư vào công ty liên doanh, liên kết</v>
      </c>
      <c r="I70" s="4" t="str">
        <f>_xlfn.XLOOKUP(L_Map[[#This Row],[MÃ TM]],L_TM[MÃ],L_TM[CHỈ TIÊU],"-")</f>
        <v>Đầu tư vào công ty liên kết</v>
      </c>
    </row>
    <row r="71" spans="1:9" x14ac:dyDescent="0.4">
      <c r="A71" s="7"/>
      <c r="B71" s="4"/>
      <c r="C71" s="8" t="s">
        <v>302</v>
      </c>
      <c r="D71" s="4">
        <f>IF(L_Map[[#This Row],[MÃ BC]]&lt;&gt;"",COUNTIFS(L_Map[MÃ BC],L_Map[[#This Row],[MÃ BC]]),0)</f>
        <v>1</v>
      </c>
      <c r="E71" s="8" t="s">
        <v>205</v>
      </c>
      <c r="F71" s="4">
        <f>IF(L_Map[[#This Row],[MÃ TM]]&lt;&gt;"",COUNTIFS(L_Map[MÃ TM],L_Map[[#This Row],[MÃ TM]]),0)</f>
        <v>1</v>
      </c>
      <c r="G71" s="4">
        <f>IF(_xlfn.XLOOKUP(L_Map[[#This Row],[MÃ TM]],L_TM[MÃ],L_TM[BCR],0),1,0)</f>
        <v>0</v>
      </c>
      <c r="H71" s="4" t="str">
        <f>_xlfn.XLOOKUP(L_Map[[#This Row],[MÃ BC]],L_FS[MÃ],L_FS[CHỈ TIÊU],"-")</f>
        <v>Đầu tư góp vốn vào đơn vị khác</v>
      </c>
      <c r="I71" s="4" t="str">
        <f>_xlfn.XLOOKUP(L_Map[[#This Row],[MÃ TM]],L_TM[MÃ],L_TM[CHỈ TIÊU],"-")</f>
        <v>Đầu tư góp vốn vào đơn vị khác</v>
      </c>
    </row>
    <row r="72" spans="1:9" x14ac:dyDescent="0.4">
      <c r="A72" s="7"/>
      <c r="B72" s="4"/>
      <c r="C72" s="8" t="s">
        <v>304</v>
      </c>
      <c r="D72" s="4">
        <f>IF(L_Map[[#This Row],[MÃ BC]]&lt;&gt;"",COUNTIFS(L_Map[MÃ BC],L_Map[[#This Row],[MÃ BC]]),0)</f>
        <v>1</v>
      </c>
      <c r="E72" s="8" t="s">
        <v>439</v>
      </c>
      <c r="F72" s="4">
        <f>IF(L_Map[[#This Row],[MÃ TM]]&lt;&gt;"",COUNTIFS(L_Map[MÃ TM],L_Map[[#This Row],[MÃ TM]]),0)</f>
        <v>1</v>
      </c>
      <c r="G72" s="4">
        <f>IF(_xlfn.XLOOKUP(L_Map[[#This Row],[MÃ TM]],L_TM[MÃ],L_TM[BCR],0),1,0)</f>
        <v>0</v>
      </c>
      <c r="H72" s="4" t="str">
        <f>_xlfn.XLOOKUP(L_Map[[#This Row],[MÃ BC]],L_FS[MÃ],L_FS[CHỈ TIÊU],"-")</f>
        <v>Dự phòng đầu tư tài chính dài hạn (*)</v>
      </c>
      <c r="I72" s="4" t="str">
        <f>_xlfn.XLOOKUP(L_Map[[#This Row],[MÃ TM]],L_TM[MÃ],L_TM[CHỈ TIÊU],"-")</f>
        <v>Dự phòng đầu tư tài chính dài hạn (*)</v>
      </c>
    </row>
    <row r="73" spans="1:9" x14ac:dyDescent="0.4">
      <c r="A73" s="7"/>
      <c r="B73" s="4"/>
      <c r="C73" s="8" t="s">
        <v>306</v>
      </c>
      <c r="D73" s="4">
        <f>IF(L_Map[[#This Row],[MÃ BC]]&lt;&gt;"",COUNTIFS(L_Map[MÃ BC],L_Map[[#This Row],[MÃ BC]]),0)</f>
        <v>1</v>
      </c>
      <c r="E73" s="8" t="s">
        <v>199</v>
      </c>
      <c r="F73" s="4">
        <f>IF(L_Map[[#This Row],[MÃ TM]]&lt;&gt;"",COUNTIFS(L_Map[MÃ TM],L_Map[[#This Row],[MÃ TM]]),0)</f>
        <v>1</v>
      </c>
      <c r="G73" s="4">
        <f>IF(_xlfn.XLOOKUP(L_Map[[#This Row],[MÃ TM]],L_TM[MÃ],L_TM[BCR],0),1,0)</f>
        <v>0</v>
      </c>
      <c r="H73" s="4" t="str">
        <f>_xlfn.XLOOKUP(L_Map[[#This Row],[MÃ BC]],L_FS[MÃ],L_FS[CHỈ TIÊU],"-")</f>
        <v>Đầu tư nắm giữ đến ngày đáo hạn dài hạn</v>
      </c>
      <c r="I73" s="4" t="str">
        <f>_xlfn.XLOOKUP(L_Map[[#This Row],[MÃ TM]],L_TM[MÃ],L_TM[CHỈ TIÊU],"-")</f>
        <v>Đầu tư nắm giữ đến ngày đáo hạn dài hạn</v>
      </c>
    </row>
    <row r="74" spans="1:9" x14ac:dyDescent="0.4">
      <c r="A74" s="7"/>
      <c r="B74" s="4"/>
      <c r="C74" s="8" t="s">
        <v>308</v>
      </c>
      <c r="D74" s="4">
        <f>IF(L_Map[[#This Row],[MÃ BC]]&lt;&gt;"",COUNTIFS(L_Map[MÃ BC],L_Map[[#This Row],[MÃ BC]]),0)</f>
        <v>1</v>
      </c>
      <c r="E74" s="8" t="s">
        <v>235</v>
      </c>
      <c r="F74" s="4">
        <f>IF(L_Map[[#This Row],[MÃ TM]]&lt;&gt;"",COUNTIFS(L_Map[MÃ TM],L_Map[[#This Row],[MÃ TM]]),0)</f>
        <v>1</v>
      </c>
      <c r="G74" s="4">
        <f>IF(_xlfn.XLOOKUP(L_Map[[#This Row],[MÃ TM]],L_TM[MÃ],L_TM[BCR],0),1,0)</f>
        <v>0</v>
      </c>
      <c r="H74" s="4" t="str">
        <f>_xlfn.XLOOKUP(L_Map[[#This Row],[MÃ BC]],L_FS[MÃ],L_FS[CHỈ TIÊU],"-")</f>
        <v>Chi phí trả trước dài hạn</v>
      </c>
      <c r="I74" s="4" t="str">
        <f>_xlfn.XLOOKUP(L_Map[[#This Row],[MÃ TM]],L_TM[MÃ],L_TM[CHỈ TIÊU],"-")</f>
        <v>Chi phí trả trước dài hạn</v>
      </c>
    </row>
    <row r="75" spans="1:9" x14ac:dyDescent="0.4">
      <c r="A75" s="7"/>
      <c r="B75" s="4"/>
      <c r="C75" s="8" t="s">
        <v>310</v>
      </c>
      <c r="D75" s="4">
        <f>IF(L_Map[[#This Row],[MÃ BC]]&lt;&gt;"",COUNTIFS(L_Map[MÃ BC],L_Map[[#This Row],[MÃ BC]]),0)</f>
        <v>1</v>
      </c>
      <c r="E75" s="8" t="s">
        <v>294</v>
      </c>
      <c r="F75" s="4">
        <f>IF(L_Map[[#This Row],[MÃ TM]]&lt;&gt;"",COUNTIFS(L_Map[MÃ TM],L_Map[[#This Row],[MÃ TM]]),0)</f>
        <v>1</v>
      </c>
      <c r="G75" s="4">
        <f>IF(_xlfn.XLOOKUP(L_Map[[#This Row],[MÃ TM]],L_TM[MÃ],L_TM[BCR],0),1,0)</f>
        <v>0</v>
      </c>
      <c r="H75" s="4" t="str">
        <f>_xlfn.XLOOKUP(L_Map[[#This Row],[MÃ BC]],L_FS[MÃ],L_FS[CHỈ TIÊU],"-")</f>
        <v>Tài sản thuế thu nhập hoãn lại</v>
      </c>
      <c r="I75" s="4" t="str">
        <f>_xlfn.XLOOKUP(L_Map[[#This Row],[MÃ TM]],L_TM[MÃ],L_TM[CHỈ TIÊU],"-")</f>
        <v>Tài sản thuế TNDN hoãn lại</v>
      </c>
    </row>
    <row r="76" spans="1:9" x14ac:dyDescent="0.4">
      <c r="A76" s="7"/>
      <c r="B76" s="4"/>
      <c r="C76" s="8" t="s">
        <v>312</v>
      </c>
      <c r="D76" s="4">
        <f>IF(L_Map[[#This Row],[MÃ BC]]&lt;&gt;"",COUNTIFS(L_Map[MÃ BC],L_Map[[#This Row],[MÃ BC]]),0)</f>
        <v>1</v>
      </c>
      <c r="E76" s="8" t="s">
        <v>219</v>
      </c>
      <c r="F76" s="4">
        <f>IF(L_Map[[#This Row],[MÃ TM]]&lt;&gt;"",COUNTIFS(L_Map[MÃ TM],L_Map[[#This Row],[MÃ TM]]),0)</f>
        <v>2</v>
      </c>
      <c r="G76" s="4">
        <f>IF(_xlfn.XLOOKUP(L_Map[[#This Row],[MÃ TM]],L_TM[MÃ],L_TM[BCR],0),1,0)</f>
        <v>0</v>
      </c>
      <c r="H76" s="4" t="str">
        <f>_xlfn.XLOOKUP(L_Map[[#This Row],[MÃ BC]],L_FS[MÃ],L_FS[CHỈ TIÊU],"-")</f>
        <v>Thiết bị, vật tư, phụ tùng thay thế dài hạn</v>
      </c>
      <c r="I76" s="4" t="str">
        <f>_xlfn.XLOOKUP(L_Map[[#This Row],[MÃ TM]],L_TM[MÃ],L_TM[CHỈ TIÊU],"-")</f>
        <v>Tài sản khác dài hạn</v>
      </c>
    </row>
    <row r="77" spans="1:9" x14ac:dyDescent="0.4">
      <c r="A77" s="7"/>
      <c r="B77" s="4"/>
      <c r="C77" s="8" t="s">
        <v>314</v>
      </c>
      <c r="D77" s="4">
        <f>IF(L_Map[[#This Row],[MÃ BC]]&lt;&gt;"",COUNTIFS(L_Map[MÃ BC],L_Map[[#This Row],[MÃ BC]]),0)</f>
        <v>1</v>
      </c>
      <c r="E77" s="8" t="s">
        <v>219</v>
      </c>
      <c r="F77" s="4">
        <f>IF(L_Map[[#This Row],[MÃ TM]]&lt;&gt;"",COUNTIFS(L_Map[MÃ TM],L_Map[[#This Row],[MÃ TM]]),0)</f>
        <v>2</v>
      </c>
      <c r="G77" s="4">
        <f>IF(_xlfn.XLOOKUP(L_Map[[#This Row],[MÃ TM]],L_TM[MÃ],L_TM[BCR],0),1,0)</f>
        <v>0</v>
      </c>
      <c r="H77" s="4" t="str">
        <f>_xlfn.XLOOKUP(L_Map[[#This Row],[MÃ BC]],L_FS[MÃ],L_FS[CHỈ TIÊU],"-")</f>
        <v>Tài sản dài hạn khác</v>
      </c>
      <c r="I77" s="4" t="str">
        <f>_xlfn.XLOOKUP(L_Map[[#This Row],[MÃ TM]],L_TM[MÃ],L_TM[CHỈ TIÊU],"-")</f>
        <v>Tài sản khác dài hạn</v>
      </c>
    </row>
    <row r="78" spans="1:9" x14ac:dyDescent="0.4">
      <c r="A78" s="7"/>
      <c r="B78" s="4"/>
      <c r="C78" s="8" t="s">
        <v>316</v>
      </c>
      <c r="D78" s="4">
        <f>IF(L_Map[[#This Row],[MÃ BC]]&lt;&gt;"",COUNTIFS(L_Map[MÃ BC],L_Map[[#This Row],[MÃ BC]]),0)</f>
        <v>1</v>
      </c>
      <c r="E78" s="8" t="s">
        <v>249</v>
      </c>
      <c r="F78" s="4">
        <f>IF(L_Map[[#This Row],[MÃ TM]]&lt;&gt;"",COUNTIFS(L_Map[MÃ TM],L_Map[[#This Row],[MÃ TM]]),0)</f>
        <v>1</v>
      </c>
      <c r="G78" s="4">
        <f>IF(_xlfn.XLOOKUP(L_Map[[#This Row],[MÃ TM]],L_TM[MÃ],L_TM[BCR],0),1,0)</f>
        <v>0</v>
      </c>
      <c r="H78" s="4" t="str">
        <f>_xlfn.XLOOKUP(L_Map[[#This Row],[MÃ BC]],L_FS[MÃ],L_FS[CHỈ TIÊU],"-")</f>
        <v>Lợi thế thương mại</v>
      </c>
      <c r="I78" s="4" t="str">
        <f>_xlfn.XLOOKUP(L_Map[[#This Row],[MÃ TM]],L_TM[MÃ],L_TM[CHỈ TIÊU],"-")</f>
        <v>Lợi thế thương mại</v>
      </c>
    </row>
    <row r="79" spans="1:9" x14ac:dyDescent="0.4">
      <c r="A79" s="7"/>
      <c r="B79" s="4"/>
      <c r="C79" s="8" t="s">
        <v>318</v>
      </c>
      <c r="D79" s="4">
        <f>IF(L_Map[[#This Row],[MÃ BC]]&lt;&gt;"",COUNTIFS(L_Map[MÃ BC],L_Map[[#This Row],[MÃ BC]]),0)</f>
        <v>2</v>
      </c>
      <c r="E79" s="8" t="s">
        <v>497</v>
      </c>
      <c r="F79" s="4">
        <f>IF(L_Map[[#This Row],[MÃ TM]]&lt;&gt;"",COUNTIFS(L_Map[MÃ TM],L_Map[[#This Row],[MÃ TM]]),0)</f>
        <v>1</v>
      </c>
      <c r="G79" s="4">
        <f>IF(_xlfn.XLOOKUP(L_Map[[#This Row],[MÃ TM]],L_TM[MÃ],L_TM[BCR],0),1,0)</f>
        <v>0</v>
      </c>
      <c r="H79" s="4" t="str">
        <f>_xlfn.XLOOKUP(L_Map[[#This Row],[MÃ BC]],L_FS[MÃ],L_FS[CHỈ TIÊU],"-")</f>
        <v>Phải trả người bán ngắn hạn</v>
      </c>
      <c r="I79" s="4" t="str">
        <f>_xlfn.XLOOKUP(L_Map[[#This Row],[MÃ TM]],L_TM[MÃ],L_TM[CHỈ TIÊU],"-")</f>
        <v>Phải trả người bán ngắn hạn</v>
      </c>
    </row>
    <row r="80" spans="1:9" x14ac:dyDescent="0.4">
      <c r="A80" s="7"/>
      <c r="B80" s="4"/>
      <c r="C80" s="8" t="s">
        <v>318</v>
      </c>
      <c r="D80" s="4">
        <f>IF(L_Map[[#This Row],[MÃ BC]]&lt;&gt;"",COUNTIFS(L_Map[MÃ BC],L_Map[[#This Row],[MÃ BC]]),0)</f>
        <v>2</v>
      </c>
      <c r="E80" s="8" t="s">
        <v>498</v>
      </c>
      <c r="F80" s="4">
        <f>IF(L_Map[[#This Row],[MÃ TM]]&lt;&gt;"",COUNTIFS(L_Map[MÃ TM],L_Map[[#This Row],[MÃ TM]]),0)</f>
        <v>1</v>
      </c>
      <c r="G80" s="4">
        <f>IF(_xlfn.XLOOKUP(L_Map[[#This Row],[MÃ TM]],L_TM[MÃ],L_TM[BCR],0),1,0)</f>
        <v>1</v>
      </c>
      <c r="H80" s="4" t="str">
        <f>_xlfn.XLOOKUP(L_Map[[#This Row],[MÃ BC]],L_FS[MÃ],L_FS[CHỈ TIÊU],"-")</f>
        <v>Phải trả người bán ngắn hạn</v>
      </c>
      <c r="I80" s="4" t="str">
        <f>_xlfn.XLOOKUP(L_Map[[#This Row],[MÃ TM]],L_TM[MÃ],L_TM[CHỈ TIÊU],"-")</f>
        <v>Phải trả người bán ngắn hạn (BC riêng)</v>
      </c>
    </row>
    <row r="81" spans="1:9" x14ac:dyDescent="0.4">
      <c r="A81" s="7"/>
      <c r="B81" s="4"/>
      <c r="C81" s="8" t="s">
        <v>321</v>
      </c>
      <c r="D81" s="4">
        <f>IF(L_Map[[#This Row],[MÃ BC]]&lt;&gt;"",COUNTIFS(L_Map[MÃ BC],L_Map[[#This Row],[MÃ BC]]),0)</f>
        <v>2</v>
      </c>
      <c r="E81" s="8" t="s">
        <v>503</v>
      </c>
      <c r="F81" s="4">
        <f>IF(L_Map[[#This Row],[MÃ TM]]&lt;&gt;"",COUNTIFS(L_Map[MÃ TM],L_Map[[#This Row],[MÃ TM]]),0)</f>
        <v>1</v>
      </c>
      <c r="G81" s="4">
        <f>IF(_xlfn.XLOOKUP(L_Map[[#This Row],[MÃ TM]],L_TM[MÃ],L_TM[BCR],0),1,0)</f>
        <v>0</v>
      </c>
      <c r="H81" s="4" t="str">
        <f>_xlfn.XLOOKUP(L_Map[[#This Row],[MÃ BC]],L_FS[MÃ],L_FS[CHỈ TIÊU],"-")</f>
        <v>Người mua trả tiền trước ngắn hạn</v>
      </c>
      <c r="I81" s="4" t="str">
        <f>_xlfn.XLOOKUP(L_Map[[#This Row],[MÃ TM]],L_TM[MÃ],L_TM[CHỈ TIÊU],"-")</f>
        <v>Người mua trả trước ngắn hạn</v>
      </c>
    </row>
    <row r="82" spans="1:9" x14ac:dyDescent="0.4">
      <c r="A82" s="7"/>
      <c r="B82" s="4"/>
      <c r="C82" s="8" t="s">
        <v>321</v>
      </c>
      <c r="D82" s="4">
        <f>IF(L_Map[[#This Row],[MÃ BC]]&lt;&gt;"",COUNTIFS(L_Map[MÃ BC],L_Map[[#This Row],[MÃ BC]]),0)</f>
        <v>2</v>
      </c>
      <c r="E82" s="8" t="s">
        <v>505</v>
      </c>
      <c r="F82" s="4">
        <f>IF(L_Map[[#This Row],[MÃ TM]]&lt;&gt;"",COUNTIFS(L_Map[MÃ TM],L_Map[[#This Row],[MÃ TM]]),0)</f>
        <v>1</v>
      </c>
      <c r="G82" s="4">
        <f>IF(_xlfn.XLOOKUP(L_Map[[#This Row],[MÃ TM]],L_TM[MÃ],L_TM[BCR],0),1,0)</f>
        <v>1</v>
      </c>
      <c r="H82" s="4" t="str">
        <f>_xlfn.XLOOKUP(L_Map[[#This Row],[MÃ BC]],L_FS[MÃ],L_FS[CHỈ TIÊU],"-")</f>
        <v>Người mua trả tiền trước ngắn hạn</v>
      </c>
      <c r="I82" s="4" t="str">
        <f>_xlfn.XLOOKUP(L_Map[[#This Row],[MÃ TM]],L_TM[MÃ],L_TM[CHỈ TIÊU],"-")</f>
        <v>Người mua trả trước ngắn hạn (BC riêng)</v>
      </c>
    </row>
    <row r="83" spans="1:9" x14ac:dyDescent="0.4">
      <c r="A83" s="7"/>
      <c r="B83" s="4"/>
      <c r="C83" s="8" t="s">
        <v>323</v>
      </c>
      <c r="D83" s="4">
        <f>IF(L_Map[[#This Row],[MÃ BC]]&lt;&gt;"",COUNTIFS(L_Map[MÃ BC],L_Map[[#This Row],[MÃ BC]]),0)</f>
        <v>1</v>
      </c>
      <c r="E83" s="8" t="s">
        <v>511</v>
      </c>
      <c r="F83" s="4">
        <f>IF(L_Map[[#This Row],[MÃ TM]]&lt;&gt;"",COUNTIFS(L_Map[MÃ TM],L_Map[[#This Row],[MÃ TM]]),0)</f>
        <v>2</v>
      </c>
      <c r="G83" s="4">
        <f>IF(_xlfn.XLOOKUP(L_Map[[#This Row],[MÃ TM]],L_TM[MÃ],L_TM[BCR],0),1,0)</f>
        <v>0</v>
      </c>
      <c r="H83" s="4" t="str">
        <f>_xlfn.XLOOKUP(L_Map[[#This Row],[MÃ BC]],L_FS[MÃ],L_FS[CHỈ TIÊU],"-")</f>
        <v>Thuế và các khoản phải nộp Nhà nước</v>
      </c>
      <c r="I83" s="4" t="str">
        <f>_xlfn.XLOOKUP(L_Map[[#This Row],[MÃ TM]],L_TM[MÃ],L_TM[CHỈ TIÊU],"-")</f>
        <v>Thuế và các khoản phải nộp Nhà nước</v>
      </c>
    </row>
    <row r="84" spans="1:9" x14ac:dyDescent="0.4">
      <c r="A84" s="7"/>
      <c r="B84" s="4"/>
      <c r="C84" s="8" t="s">
        <v>325</v>
      </c>
      <c r="D84" s="4">
        <f>IF(L_Map[[#This Row],[MÃ BC]]&lt;&gt;"",COUNTIFS(L_Map[MÃ BC],L_Map[[#This Row],[MÃ BC]]),0)</f>
        <v>1</v>
      </c>
      <c r="E84" s="8" t="s">
        <v>559</v>
      </c>
      <c r="F84" s="4">
        <f>IF(L_Map[[#This Row],[MÃ TM]]&lt;&gt;"",COUNTIFS(L_Map[MÃ TM],L_Map[[#This Row],[MÃ TM]]),0)</f>
        <v>0</v>
      </c>
      <c r="G84" s="4">
        <f>IF(_xlfn.XLOOKUP(L_Map[[#This Row],[MÃ TM]],L_TM[MÃ],L_TM[BCR],0),1,0)</f>
        <v>0</v>
      </c>
      <c r="H84" s="4" t="str">
        <f>_xlfn.XLOOKUP(L_Map[[#This Row],[MÃ BC]],L_FS[MÃ],L_FS[CHỈ TIÊU],"-")</f>
        <v>Phải trả người lao động</v>
      </c>
      <c r="I84" s="4" t="str">
        <f>_xlfn.XLOOKUP(L_Map[[#This Row],[MÃ TM]],L_TM[MÃ],L_TM[CHỈ TIÊU],"-")</f>
        <v>-</v>
      </c>
    </row>
    <row r="85" spans="1:9" x14ac:dyDescent="0.4">
      <c r="A85" s="7"/>
      <c r="B85" s="4"/>
      <c r="C85" s="8" t="s">
        <v>327</v>
      </c>
      <c r="D85" s="4">
        <f>IF(L_Map[[#This Row],[MÃ BC]]&lt;&gt;"",COUNTIFS(L_Map[MÃ BC],L_Map[[#This Row],[MÃ BC]]),0)</f>
        <v>1</v>
      </c>
      <c r="E85" s="8" t="s">
        <v>512</v>
      </c>
      <c r="F85" s="4">
        <f>IF(L_Map[[#This Row],[MÃ TM]]&lt;&gt;"",COUNTIFS(L_Map[MÃ TM],L_Map[[#This Row],[MÃ TM]]),0)</f>
        <v>1</v>
      </c>
      <c r="G85" s="4">
        <f>IF(_xlfn.XLOOKUP(L_Map[[#This Row],[MÃ TM]],L_TM[MÃ],L_TM[BCR],0),1,0)</f>
        <v>0</v>
      </c>
      <c r="H85" s="4" t="str">
        <f>_xlfn.XLOOKUP(L_Map[[#This Row],[MÃ BC]],L_FS[MÃ],L_FS[CHỈ TIÊU],"-")</f>
        <v>Chi phí phải trả ngắn hạn</v>
      </c>
      <c r="I85" s="4" t="str">
        <f>_xlfn.XLOOKUP(L_Map[[#This Row],[MÃ TM]],L_TM[MÃ],L_TM[CHỈ TIÊU],"-")</f>
        <v>Chi phí phải trả ngắn hạn</v>
      </c>
    </row>
    <row r="86" spans="1:9" x14ac:dyDescent="0.4">
      <c r="A86" s="7"/>
      <c r="B86" s="4"/>
      <c r="C86" s="8" t="s">
        <v>329</v>
      </c>
      <c r="D86" s="4">
        <f>IF(L_Map[[#This Row],[MÃ BC]]&lt;&gt;"",COUNTIFS(L_Map[MÃ BC],L_Map[[#This Row],[MÃ BC]]),0)</f>
        <v>1</v>
      </c>
      <c r="E86" s="8" t="s">
        <v>520</v>
      </c>
      <c r="F86" s="4">
        <f>IF(L_Map[[#This Row],[MÃ TM]]&lt;&gt;"",COUNTIFS(L_Map[MÃ TM],L_Map[[#This Row],[MÃ TM]]),0)</f>
        <v>3</v>
      </c>
      <c r="G86" s="4">
        <f>IF(_xlfn.XLOOKUP(L_Map[[#This Row],[MÃ TM]],L_TM[MÃ],L_TM[BCR],0),1,0)</f>
        <v>0</v>
      </c>
      <c r="H86" s="4" t="str">
        <f>_xlfn.XLOOKUP(L_Map[[#This Row],[MÃ BC]],L_FS[MÃ],L_FS[CHỈ TIÊU],"-")</f>
        <v>Phải trả nội bộ ngắn hạn</v>
      </c>
      <c r="I86" s="4" t="str">
        <f>_xlfn.XLOOKUP(L_Map[[#This Row],[MÃ TM]],L_TM[MÃ],L_TM[CHỈ TIÊU],"-")</f>
        <v>Phải trả nội bộ ngắn hạn</v>
      </c>
    </row>
    <row r="87" spans="1:9" x14ac:dyDescent="0.4">
      <c r="A87" s="7"/>
      <c r="B87" s="4"/>
      <c r="C87" s="8" t="s">
        <v>331</v>
      </c>
      <c r="D87" s="4">
        <f>IF(L_Map[[#This Row],[MÃ BC]]&lt;&gt;"",COUNTIFS(L_Map[MÃ BC],L_Map[[#This Row],[MÃ BC]]),0)</f>
        <v>1</v>
      </c>
      <c r="E87" s="8" t="s">
        <v>522</v>
      </c>
      <c r="F87" s="4">
        <f>IF(L_Map[[#This Row],[MÃ TM]]&lt;&gt;"",COUNTIFS(L_Map[MÃ TM],L_Map[[#This Row],[MÃ TM]]),0)</f>
        <v>1</v>
      </c>
      <c r="G87" s="4">
        <f>IF(_xlfn.XLOOKUP(L_Map[[#This Row],[MÃ TM]],L_TM[MÃ],L_TM[BCR],0),1,0)</f>
        <v>0</v>
      </c>
      <c r="H87" s="4" t="str">
        <f>_xlfn.XLOOKUP(L_Map[[#This Row],[MÃ BC]],L_FS[MÃ],L_FS[CHỈ TIÊU],"-")</f>
        <v>Phải trả theo tiến độ kế hoạch HĐXD</v>
      </c>
      <c r="I87" s="4" t="str">
        <f>_xlfn.XLOOKUP(L_Map[[#This Row],[MÃ TM]],L_TM[MÃ],L_TM[CHỈ TIÊU],"-")</f>
        <v>Phải trả theo tiến độ kế hoạch HĐXD</v>
      </c>
    </row>
    <row r="88" spans="1:9" x14ac:dyDescent="0.4">
      <c r="A88" s="7"/>
      <c r="B88" s="4"/>
      <c r="C88" s="8" t="s">
        <v>333</v>
      </c>
      <c r="D88" s="4">
        <f>IF(L_Map[[#This Row],[MÃ BC]]&lt;&gt;"",COUNTIFS(L_Map[MÃ BC],L_Map[[#This Row],[MÃ BC]]),0)</f>
        <v>1</v>
      </c>
      <c r="E88" s="8" t="s">
        <v>523</v>
      </c>
      <c r="F88" s="4">
        <f>IF(L_Map[[#This Row],[MÃ TM]]&lt;&gt;"",COUNTIFS(L_Map[MÃ TM],L_Map[[#This Row],[MÃ TM]]),0)</f>
        <v>1</v>
      </c>
      <c r="G88" s="4">
        <f>IF(_xlfn.XLOOKUP(L_Map[[#This Row],[MÃ TM]],L_TM[MÃ],L_TM[BCR],0),1,0)</f>
        <v>0</v>
      </c>
      <c r="H88" s="4" t="str">
        <f>_xlfn.XLOOKUP(L_Map[[#This Row],[MÃ BC]],L_FS[MÃ],L_FS[CHỈ TIÊU],"-")</f>
        <v>Doanh thu chưa thực hiện ngắn hạn</v>
      </c>
      <c r="I88" s="4" t="str">
        <f>_xlfn.XLOOKUP(L_Map[[#This Row],[MÃ TM]],L_TM[MÃ],L_TM[CHỈ TIÊU],"-")</f>
        <v>Doanh thu chưa thực hiện ngắn hạn</v>
      </c>
    </row>
    <row r="89" spans="1:9" x14ac:dyDescent="0.4">
      <c r="A89" s="7"/>
      <c r="B89" s="4"/>
      <c r="C89" s="8" t="s">
        <v>335</v>
      </c>
      <c r="D89" s="4">
        <f>IF(L_Map[[#This Row],[MÃ BC]]&lt;&gt;"",COUNTIFS(L_Map[MÃ BC],L_Map[[#This Row],[MÃ BC]]),0)</f>
        <v>2</v>
      </c>
      <c r="E89" s="8" t="s">
        <v>514</v>
      </c>
      <c r="F89" s="4">
        <f>IF(L_Map[[#This Row],[MÃ TM]]&lt;&gt;"",COUNTIFS(L_Map[MÃ TM],L_Map[[#This Row],[MÃ TM]]),0)</f>
        <v>1</v>
      </c>
      <c r="G89" s="4">
        <f>IF(_xlfn.XLOOKUP(L_Map[[#This Row],[MÃ TM]],L_TM[MÃ],L_TM[BCR],0),1,0)</f>
        <v>0</v>
      </c>
      <c r="H89" s="4" t="str">
        <f>_xlfn.XLOOKUP(L_Map[[#This Row],[MÃ BC]],L_FS[MÃ],L_FS[CHỈ TIÊU],"-")</f>
        <v>Các khoản phải trả ngắn hạn khác</v>
      </c>
      <c r="I89" s="4" t="str">
        <f>_xlfn.XLOOKUP(L_Map[[#This Row],[MÃ TM]],L_TM[MÃ],L_TM[CHỈ TIÊU],"-")</f>
        <v>Phải trả khác ngắn hạn</v>
      </c>
    </row>
    <row r="90" spans="1:9" x14ac:dyDescent="0.4">
      <c r="A90" s="7"/>
      <c r="B90" s="4"/>
      <c r="C90" s="8" t="s">
        <v>335</v>
      </c>
      <c r="D90" s="4">
        <f>IF(L_Map[[#This Row],[MÃ BC]]&lt;&gt;"",COUNTIFS(L_Map[MÃ BC],L_Map[[#This Row],[MÃ BC]]),0)</f>
        <v>2</v>
      </c>
      <c r="E90" s="8" t="s">
        <v>516</v>
      </c>
      <c r="F90" s="4">
        <f>IF(L_Map[[#This Row],[MÃ TM]]&lt;&gt;"",COUNTIFS(L_Map[MÃ TM],L_Map[[#This Row],[MÃ TM]]),0)</f>
        <v>1</v>
      </c>
      <c r="G90" s="4">
        <f>IF(_xlfn.XLOOKUP(L_Map[[#This Row],[MÃ TM]],L_TM[MÃ],L_TM[BCR],0),1,0)</f>
        <v>1</v>
      </c>
      <c r="H90" s="4" t="str">
        <f>_xlfn.XLOOKUP(L_Map[[#This Row],[MÃ BC]],L_FS[MÃ],L_FS[CHỈ TIÊU],"-")</f>
        <v>Các khoản phải trả ngắn hạn khác</v>
      </c>
      <c r="I90" s="4" t="str">
        <f>_xlfn.XLOOKUP(L_Map[[#This Row],[MÃ TM]],L_TM[MÃ],L_TM[CHỈ TIÊU],"-")</f>
        <v>Phải trả khác ngắn hạn</v>
      </c>
    </row>
    <row r="91" spans="1:9" x14ac:dyDescent="0.4">
      <c r="A91" s="7"/>
      <c r="B91" s="4"/>
      <c r="C91" s="8" t="s">
        <v>337</v>
      </c>
      <c r="D91" s="4">
        <f>IF(L_Map[[#This Row],[MÃ BC]]&lt;&gt;"",COUNTIFS(L_Map[MÃ BC],L_Map[[#This Row],[MÃ BC]]),0)</f>
        <v>1</v>
      </c>
      <c r="E91" s="8" t="s">
        <v>253</v>
      </c>
      <c r="F91" s="4">
        <f>IF(L_Map[[#This Row],[MÃ TM]]&lt;&gt;"",COUNTIFS(L_Map[MÃ TM],L_Map[[#This Row],[MÃ TM]]),0)</f>
        <v>1</v>
      </c>
      <c r="G91" s="4">
        <f>IF(_xlfn.XLOOKUP(L_Map[[#This Row],[MÃ TM]],L_TM[MÃ],L_TM[BCR],0),1,0)</f>
        <v>0</v>
      </c>
      <c r="H91" s="4" t="str">
        <f>_xlfn.XLOOKUP(L_Map[[#This Row],[MÃ BC]],L_FS[MÃ],L_FS[CHỈ TIÊU],"-")</f>
        <v>Vay và nợ thuê tài chính ngắn hạn</v>
      </c>
      <c r="I91" s="4" t="str">
        <f>_xlfn.XLOOKUP(L_Map[[#This Row],[MÃ TM]],L_TM[MÃ],L_TM[CHỈ TIÊU],"-")</f>
        <v>Vay ngắn hạn</v>
      </c>
    </row>
    <row r="92" spans="1:9" x14ac:dyDescent="0.4">
      <c r="A92" s="7"/>
      <c r="B92" s="4"/>
      <c r="C92" s="8" t="s">
        <v>339</v>
      </c>
      <c r="D92" s="4">
        <f>IF(L_Map[[#This Row],[MÃ BC]]&lt;&gt;"",COUNTIFS(L_Map[MÃ BC],L_Map[[#This Row],[MÃ BC]]),0)</f>
        <v>1</v>
      </c>
      <c r="E92" s="8" t="s">
        <v>263</v>
      </c>
      <c r="F92" s="4">
        <f>IF(L_Map[[#This Row],[MÃ TM]]&lt;&gt;"",COUNTIFS(L_Map[MÃ TM],L_Map[[#This Row],[MÃ TM]]),0)</f>
        <v>1</v>
      </c>
      <c r="G92" s="4">
        <f>IF(_xlfn.XLOOKUP(L_Map[[#This Row],[MÃ TM]],L_TM[MÃ],L_TM[BCR],0),1,0)</f>
        <v>0</v>
      </c>
      <c r="H92" s="4" t="str">
        <f>_xlfn.XLOOKUP(L_Map[[#This Row],[MÃ BC]],L_FS[MÃ],L_FS[CHỈ TIÊU],"-")</f>
        <v>Dự phòng phải trả ngắn hạn</v>
      </c>
      <c r="I92" s="4" t="str">
        <f>_xlfn.XLOOKUP(L_Map[[#This Row],[MÃ TM]],L_TM[MÃ],L_TM[CHỈ TIÊU],"-")</f>
        <v>Dự phòng phải trả ngắn hạn</v>
      </c>
    </row>
    <row r="93" spans="1:9" x14ac:dyDescent="0.4">
      <c r="A93" s="7"/>
      <c r="B93" s="4"/>
      <c r="C93" s="8" t="s">
        <v>341</v>
      </c>
      <c r="D93" s="4">
        <f>IF(L_Map[[#This Row],[MÃ BC]]&lt;&gt;"",COUNTIFS(L_Map[MÃ BC],L_Map[[#This Row],[MÃ BC]]),0)</f>
        <v>1</v>
      </c>
      <c r="E93" s="8" t="s">
        <v>298</v>
      </c>
      <c r="F93" s="4">
        <f>IF(L_Map[[#This Row],[MÃ TM]]&lt;&gt;"",COUNTIFS(L_Map[MÃ TM],L_Map[[#This Row],[MÃ TM]]),0)</f>
        <v>4</v>
      </c>
      <c r="G93" s="4">
        <f>IF(_xlfn.XLOOKUP(L_Map[[#This Row],[MÃ TM]],L_TM[MÃ],L_TM[BCR],0),1,0)</f>
        <v>0</v>
      </c>
      <c r="H93" s="4" t="str">
        <f>_xlfn.XLOOKUP(L_Map[[#This Row],[MÃ BC]],L_FS[MÃ],L_FS[CHỈ TIÊU],"-")</f>
        <v>Quỹ khen thưởng, phúc lợi</v>
      </c>
      <c r="I93" s="4" t="str">
        <f>_xlfn.XLOOKUP(L_Map[[#This Row],[MÃ TM]],L_TM[MÃ],L_TM[CHỈ TIÊU],"-")</f>
        <v>Quỹ không thuộc CSH</v>
      </c>
    </row>
    <row r="94" spans="1:9" x14ac:dyDescent="0.4">
      <c r="A94" s="7"/>
      <c r="B94" s="4"/>
      <c r="C94" s="8" t="s">
        <v>343</v>
      </c>
      <c r="D94" s="4">
        <f>IF(L_Map[[#This Row],[MÃ BC]]&lt;&gt;"",COUNTIFS(L_Map[MÃ BC],L_Map[[#This Row],[MÃ BC]]),0)</f>
        <v>1</v>
      </c>
      <c r="E94" s="8" t="s">
        <v>298</v>
      </c>
      <c r="F94" s="4">
        <f>IF(L_Map[[#This Row],[MÃ TM]]&lt;&gt;"",COUNTIFS(L_Map[MÃ TM],L_Map[[#This Row],[MÃ TM]]),0)</f>
        <v>4</v>
      </c>
      <c r="G94" s="4">
        <f>IF(_xlfn.XLOOKUP(L_Map[[#This Row],[MÃ TM]],L_TM[MÃ],L_TM[BCR],0),1,0)</f>
        <v>0</v>
      </c>
      <c r="H94" s="4" t="str">
        <f>_xlfn.XLOOKUP(L_Map[[#This Row],[MÃ BC]],L_FS[MÃ],L_FS[CHỈ TIÊU],"-")</f>
        <v>Quỹ bình ổn giá</v>
      </c>
      <c r="I94" s="4" t="str">
        <f>_xlfn.XLOOKUP(L_Map[[#This Row],[MÃ TM]],L_TM[MÃ],L_TM[CHỈ TIÊU],"-")</f>
        <v>Quỹ không thuộc CSH</v>
      </c>
    </row>
    <row r="95" spans="1:9" x14ac:dyDescent="0.4">
      <c r="A95" s="7"/>
      <c r="B95" s="4"/>
      <c r="C95" s="8" t="s">
        <v>346</v>
      </c>
      <c r="D95" s="4">
        <f>IF(L_Map[[#This Row],[MÃ BC]]&lt;&gt;"",COUNTIFS(L_Map[MÃ BC],L_Map[[#This Row],[MÃ BC]]),0)</f>
        <v>1</v>
      </c>
      <c r="E95" s="8" t="s">
        <v>559</v>
      </c>
      <c r="F95" s="4">
        <f>IF(L_Map[[#This Row],[MÃ TM]]&lt;&gt;"",COUNTIFS(L_Map[MÃ TM],L_Map[[#This Row],[MÃ TM]]),0)</f>
        <v>0</v>
      </c>
      <c r="G95" s="4">
        <f>IF(_xlfn.XLOOKUP(L_Map[[#This Row],[MÃ TM]],L_TM[MÃ],L_TM[BCR],0),1,0)</f>
        <v>0</v>
      </c>
      <c r="H95" s="4" t="str">
        <f>_xlfn.XLOOKUP(L_Map[[#This Row],[MÃ BC]],L_FS[MÃ],L_FS[CHỈ TIÊU],"-")</f>
        <v>Giao dịch mua bán lại trái phiếu Chính phủ</v>
      </c>
      <c r="I95" s="4" t="str">
        <f>_xlfn.XLOOKUP(L_Map[[#This Row],[MÃ TM]],L_TM[MÃ],L_TM[CHỈ TIÊU],"-")</f>
        <v>-</v>
      </c>
    </row>
    <row r="96" spans="1:9" x14ac:dyDescent="0.4">
      <c r="A96" s="7"/>
      <c r="B96" s="4"/>
      <c r="C96" s="8" t="s">
        <v>347</v>
      </c>
      <c r="D96" s="4">
        <f>IF(L_Map[[#This Row],[MÃ BC]]&lt;&gt;"",COUNTIFS(L_Map[MÃ BC],L_Map[[#This Row],[MÃ BC]]),0)</f>
        <v>2</v>
      </c>
      <c r="E96" s="8" t="s">
        <v>500</v>
      </c>
      <c r="F96" s="4">
        <f>IF(L_Map[[#This Row],[MÃ TM]]&lt;&gt;"",COUNTIFS(L_Map[MÃ TM],L_Map[[#This Row],[MÃ TM]]),0)</f>
        <v>1</v>
      </c>
      <c r="G96" s="4">
        <f>IF(_xlfn.XLOOKUP(L_Map[[#This Row],[MÃ TM]],L_TM[MÃ],L_TM[BCR],0),1,0)</f>
        <v>0</v>
      </c>
      <c r="H96" s="4" t="str">
        <f>_xlfn.XLOOKUP(L_Map[[#This Row],[MÃ BC]],L_FS[MÃ],L_FS[CHỈ TIÊU],"-")</f>
        <v>Phải trả người bán dài hạn</v>
      </c>
      <c r="I96" s="4" t="str">
        <f>_xlfn.XLOOKUP(L_Map[[#This Row],[MÃ TM]],L_TM[MÃ],L_TM[CHỈ TIÊU],"-")</f>
        <v>Phải trả người bán dài hạn</v>
      </c>
    </row>
    <row r="97" spans="1:9" x14ac:dyDescent="0.4">
      <c r="A97" s="7"/>
      <c r="B97" s="4"/>
      <c r="C97" s="8" t="s">
        <v>347</v>
      </c>
      <c r="D97" s="4">
        <f>IF(L_Map[[#This Row],[MÃ BC]]&lt;&gt;"",COUNTIFS(L_Map[MÃ BC],L_Map[[#This Row],[MÃ BC]]),0)</f>
        <v>2</v>
      </c>
      <c r="E97" s="8" t="s">
        <v>501</v>
      </c>
      <c r="F97" s="4">
        <f>IF(L_Map[[#This Row],[MÃ TM]]&lt;&gt;"",COUNTIFS(L_Map[MÃ TM],L_Map[[#This Row],[MÃ TM]]),0)</f>
        <v>1</v>
      </c>
      <c r="G97" s="4">
        <f>IF(_xlfn.XLOOKUP(L_Map[[#This Row],[MÃ TM]],L_TM[MÃ],L_TM[BCR],0),1,0)</f>
        <v>1</v>
      </c>
      <c r="H97" s="4" t="str">
        <f>_xlfn.XLOOKUP(L_Map[[#This Row],[MÃ BC]],L_FS[MÃ],L_FS[CHỈ TIÊU],"-")</f>
        <v>Phải trả người bán dài hạn</v>
      </c>
      <c r="I97" s="4" t="str">
        <f>_xlfn.XLOOKUP(L_Map[[#This Row],[MÃ TM]],L_TM[MÃ],L_TM[CHỈ TIÊU],"-")</f>
        <v>Phải trả người bán dài hạn (BC riêng)</v>
      </c>
    </row>
    <row r="98" spans="1:9" x14ac:dyDescent="0.4">
      <c r="A98" s="7"/>
      <c r="B98" s="4"/>
      <c r="C98" s="8" t="s">
        <v>349</v>
      </c>
      <c r="D98" s="4">
        <f>IF(L_Map[[#This Row],[MÃ BC]]&lt;&gt;"",COUNTIFS(L_Map[MÃ BC],L_Map[[#This Row],[MÃ BC]]),0)</f>
        <v>2</v>
      </c>
      <c r="E98" s="8" t="s">
        <v>507</v>
      </c>
      <c r="F98" s="4">
        <f>IF(L_Map[[#This Row],[MÃ TM]]&lt;&gt;"",COUNTIFS(L_Map[MÃ TM],L_Map[[#This Row],[MÃ TM]]),0)</f>
        <v>1</v>
      </c>
      <c r="G98" s="4">
        <f>IF(_xlfn.XLOOKUP(L_Map[[#This Row],[MÃ TM]],L_TM[MÃ],L_TM[BCR],0),1,0)</f>
        <v>0</v>
      </c>
      <c r="H98" s="4" t="str">
        <f>_xlfn.XLOOKUP(L_Map[[#This Row],[MÃ BC]],L_FS[MÃ],L_FS[CHỈ TIÊU],"-")</f>
        <v>Người mua trả tiền trước dài hạn</v>
      </c>
      <c r="I98" s="4" t="str">
        <f>_xlfn.XLOOKUP(L_Map[[#This Row],[MÃ TM]],L_TM[MÃ],L_TM[CHỈ TIÊU],"-")</f>
        <v>Người mua trả trước dài hạn</v>
      </c>
    </row>
    <row r="99" spans="1:9" x14ac:dyDescent="0.4">
      <c r="A99" s="7"/>
      <c r="B99" s="4"/>
      <c r="C99" s="8" t="s">
        <v>349</v>
      </c>
      <c r="D99" s="4">
        <f>IF(L_Map[[#This Row],[MÃ BC]]&lt;&gt;"",COUNTIFS(L_Map[MÃ BC],L_Map[[#This Row],[MÃ BC]]),0)</f>
        <v>2</v>
      </c>
      <c r="E99" s="8" t="s">
        <v>509</v>
      </c>
      <c r="F99" s="4">
        <f>IF(L_Map[[#This Row],[MÃ TM]]&lt;&gt;"",COUNTIFS(L_Map[MÃ TM],L_Map[[#This Row],[MÃ TM]]),0)</f>
        <v>1</v>
      </c>
      <c r="G99" s="4">
        <f>IF(_xlfn.XLOOKUP(L_Map[[#This Row],[MÃ TM]],L_TM[MÃ],L_TM[BCR],0),1,0)</f>
        <v>1</v>
      </c>
      <c r="H99" s="4" t="str">
        <f>_xlfn.XLOOKUP(L_Map[[#This Row],[MÃ BC]],L_FS[MÃ],L_FS[CHỈ TIÊU],"-")</f>
        <v>Người mua trả tiền trước dài hạn</v>
      </c>
      <c r="I99" s="4" t="str">
        <f>_xlfn.XLOOKUP(L_Map[[#This Row],[MÃ TM]],L_TM[MÃ],L_TM[CHỈ TIÊU],"-")</f>
        <v>Người mua trả trước dài hạn (BC riêng)</v>
      </c>
    </row>
    <row r="100" spans="1:9" x14ac:dyDescent="0.4">
      <c r="A100" s="7"/>
      <c r="B100" s="4"/>
      <c r="C100" s="8" t="s">
        <v>351</v>
      </c>
      <c r="D100" s="4">
        <f>IF(L_Map[[#This Row],[MÃ BC]]&lt;&gt;"",COUNTIFS(L_Map[MÃ BC],L_Map[[#This Row],[MÃ BC]]),0)</f>
        <v>1</v>
      </c>
      <c r="E100" s="8" t="s">
        <v>513</v>
      </c>
      <c r="F100" s="4">
        <f>IF(L_Map[[#This Row],[MÃ TM]]&lt;&gt;"",COUNTIFS(L_Map[MÃ TM],L_Map[[#This Row],[MÃ TM]]),0)</f>
        <v>1</v>
      </c>
      <c r="G100" s="4">
        <f>IF(_xlfn.XLOOKUP(L_Map[[#This Row],[MÃ TM]],L_TM[MÃ],L_TM[BCR],0),1,0)</f>
        <v>0</v>
      </c>
      <c r="H100" s="4" t="str">
        <f>_xlfn.XLOOKUP(L_Map[[#This Row],[MÃ BC]],L_FS[MÃ],L_FS[CHỈ TIÊU],"-")</f>
        <v>Chi phí phải trả dài hạn</v>
      </c>
      <c r="I100" s="4" t="str">
        <f>_xlfn.XLOOKUP(L_Map[[#This Row],[MÃ TM]],L_TM[MÃ],L_TM[CHỈ TIÊU],"-")</f>
        <v>Chi phí phải trả dài hạn</v>
      </c>
    </row>
    <row r="101" spans="1:9" x14ac:dyDescent="0.4">
      <c r="A101" s="7"/>
      <c r="B101" s="4"/>
      <c r="C101" s="8" t="s">
        <v>353</v>
      </c>
      <c r="D101" s="4">
        <f>IF(L_Map[[#This Row],[MÃ BC]]&lt;&gt;"",COUNTIFS(L_Map[MÃ BC],L_Map[[#This Row],[MÃ BC]]),0)</f>
        <v>1</v>
      </c>
      <c r="E101" s="8" t="s">
        <v>520</v>
      </c>
      <c r="F101" s="4">
        <f>IF(L_Map[[#This Row],[MÃ TM]]&lt;&gt;"",COUNTIFS(L_Map[MÃ TM],L_Map[[#This Row],[MÃ TM]]),0)</f>
        <v>3</v>
      </c>
      <c r="G101" s="4">
        <f>IF(_xlfn.XLOOKUP(L_Map[[#This Row],[MÃ TM]],L_TM[MÃ],L_TM[BCR],0),1,0)</f>
        <v>0</v>
      </c>
      <c r="H101" s="4" t="str">
        <f>_xlfn.XLOOKUP(L_Map[[#This Row],[MÃ BC]],L_FS[MÃ],L_FS[CHỈ TIÊU],"-")</f>
        <v>Phải trả nội bộ về vốn kinh doanh</v>
      </c>
      <c r="I101" s="4" t="str">
        <f>_xlfn.XLOOKUP(L_Map[[#This Row],[MÃ TM]],L_TM[MÃ],L_TM[CHỈ TIÊU],"-")</f>
        <v>Phải trả nội bộ ngắn hạn</v>
      </c>
    </row>
    <row r="102" spans="1:9" x14ac:dyDescent="0.4">
      <c r="A102" s="7"/>
      <c r="B102" s="4"/>
      <c r="C102" s="8" t="s">
        <v>355</v>
      </c>
      <c r="D102" s="4">
        <f>IF(L_Map[[#This Row],[MÃ BC]]&lt;&gt;"",COUNTIFS(L_Map[MÃ BC],L_Map[[#This Row],[MÃ BC]]),0)</f>
        <v>1</v>
      </c>
      <c r="E102" s="8" t="s">
        <v>520</v>
      </c>
      <c r="F102" s="4">
        <f>IF(L_Map[[#This Row],[MÃ TM]]&lt;&gt;"",COUNTIFS(L_Map[MÃ TM],L_Map[[#This Row],[MÃ TM]]),0)</f>
        <v>3</v>
      </c>
      <c r="G102" s="4">
        <f>IF(_xlfn.XLOOKUP(L_Map[[#This Row],[MÃ TM]],L_TM[MÃ],L_TM[BCR],0),1,0)</f>
        <v>0</v>
      </c>
      <c r="H102" s="4" t="str">
        <f>_xlfn.XLOOKUP(L_Map[[#This Row],[MÃ BC]],L_FS[MÃ],L_FS[CHỈ TIÊU],"-")</f>
        <v>Phải trả nội bộ dài hạn</v>
      </c>
      <c r="I102" s="4" t="str">
        <f>_xlfn.XLOOKUP(L_Map[[#This Row],[MÃ TM]],L_TM[MÃ],L_TM[CHỈ TIÊU],"-")</f>
        <v>Phải trả nội bộ ngắn hạn</v>
      </c>
    </row>
    <row r="103" spans="1:9" x14ac:dyDescent="0.4">
      <c r="A103" s="7"/>
      <c r="B103" s="4"/>
      <c r="C103" s="8" t="s">
        <v>357</v>
      </c>
      <c r="D103" s="4">
        <f>IF(L_Map[[#This Row],[MÃ BC]]&lt;&gt;"",COUNTIFS(L_Map[MÃ BC],L_Map[[#This Row],[MÃ BC]]),0)</f>
        <v>1</v>
      </c>
      <c r="E103" s="8" t="s">
        <v>524</v>
      </c>
      <c r="F103" s="4">
        <f>IF(L_Map[[#This Row],[MÃ TM]]&lt;&gt;"",COUNTIFS(L_Map[MÃ TM],L_Map[[#This Row],[MÃ TM]]),0)</f>
        <v>1</v>
      </c>
      <c r="G103" s="4">
        <f>IF(_xlfn.XLOOKUP(L_Map[[#This Row],[MÃ TM]],L_TM[MÃ],L_TM[BCR],0),1,0)</f>
        <v>0</v>
      </c>
      <c r="H103" s="4" t="str">
        <f>_xlfn.XLOOKUP(L_Map[[#This Row],[MÃ BC]],L_FS[MÃ],L_FS[CHỈ TIÊU],"-")</f>
        <v>Doanh thu chưa thực hiện dài hạn</v>
      </c>
      <c r="I103" s="4" t="str">
        <f>_xlfn.XLOOKUP(L_Map[[#This Row],[MÃ TM]],L_TM[MÃ],L_TM[CHỈ TIÊU],"-")</f>
        <v>Doanh thu chưa thực hiện dài hạn</v>
      </c>
    </row>
    <row r="104" spans="1:9" x14ac:dyDescent="0.4">
      <c r="A104" s="7"/>
      <c r="B104" s="4"/>
      <c r="C104" s="8" t="s">
        <v>359</v>
      </c>
      <c r="D104" s="4">
        <f>IF(L_Map[[#This Row],[MÃ BC]]&lt;&gt;"",COUNTIFS(L_Map[MÃ BC],L_Map[[#This Row],[MÃ BC]]),0)</f>
        <v>2</v>
      </c>
      <c r="E104" s="8" t="s">
        <v>517</v>
      </c>
      <c r="F104" s="4">
        <f>IF(L_Map[[#This Row],[MÃ TM]]&lt;&gt;"",COUNTIFS(L_Map[MÃ TM],L_Map[[#This Row],[MÃ TM]]),0)</f>
        <v>1</v>
      </c>
      <c r="G104" s="4">
        <f>IF(_xlfn.XLOOKUP(L_Map[[#This Row],[MÃ TM]],L_TM[MÃ],L_TM[BCR],0),1,0)</f>
        <v>0</v>
      </c>
      <c r="H104" s="4" t="str">
        <f>_xlfn.XLOOKUP(L_Map[[#This Row],[MÃ BC]],L_FS[MÃ],L_FS[CHỈ TIÊU],"-")</f>
        <v>Phải trả dài hạn khác</v>
      </c>
      <c r="I104" s="4" t="str">
        <f>_xlfn.XLOOKUP(L_Map[[#This Row],[MÃ TM]],L_TM[MÃ],L_TM[CHỈ TIÊU],"-")</f>
        <v>Phải trả khác dài hạn</v>
      </c>
    </row>
    <row r="105" spans="1:9" x14ac:dyDescent="0.4">
      <c r="A105" s="7"/>
      <c r="B105" s="4"/>
      <c r="C105" s="8" t="s">
        <v>359</v>
      </c>
      <c r="D105" s="4">
        <f>IF(L_Map[[#This Row],[MÃ BC]]&lt;&gt;"",COUNTIFS(L_Map[MÃ BC],L_Map[[#This Row],[MÃ BC]]),0)</f>
        <v>2</v>
      </c>
      <c r="E105" s="8" t="s">
        <v>519</v>
      </c>
      <c r="F105" s="4">
        <f>IF(L_Map[[#This Row],[MÃ TM]]&lt;&gt;"",COUNTIFS(L_Map[MÃ TM],L_Map[[#This Row],[MÃ TM]]),0)</f>
        <v>1</v>
      </c>
      <c r="G105" s="4">
        <f>IF(_xlfn.XLOOKUP(L_Map[[#This Row],[MÃ TM]],L_TM[MÃ],L_TM[BCR],0),1,0)</f>
        <v>1</v>
      </c>
      <c r="H105" s="4" t="str">
        <f>_xlfn.XLOOKUP(L_Map[[#This Row],[MÃ BC]],L_FS[MÃ],L_FS[CHỈ TIÊU],"-")</f>
        <v>Phải trả dài hạn khác</v>
      </c>
      <c r="I105" s="4" t="str">
        <f>_xlfn.XLOOKUP(L_Map[[#This Row],[MÃ TM]],L_TM[MÃ],L_TM[CHỈ TIÊU],"-")</f>
        <v>Phải trả khác dài hạn</v>
      </c>
    </row>
    <row r="106" spans="1:9" x14ac:dyDescent="0.4">
      <c r="A106" s="7"/>
      <c r="B106" s="4"/>
      <c r="C106" s="8" t="s">
        <v>361</v>
      </c>
      <c r="D106" s="4">
        <f>IF(L_Map[[#This Row],[MÃ BC]]&lt;&gt;"",COUNTIFS(L_Map[MÃ BC],L_Map[[#This Row],[MÃ BC]]),0)</f>
        <v>1</v>
      </c>
      <c r="E106" s="8" t="s">
        <v>255</v>
      </c>
      <c r="F106" s="4">
        <f>IF(L_Map[[#This Row],[MÃ TM]]&lt;&gt;"",COUNTIFS(L_Map[MÃ TM],L_Map[[#This Row],[MÃ TM]]),0)</f>
        <v>2</v>
      </c>
      <c r="G106" s="4">
        <f>IF(_xlfn.XLOOKUP(L_Map[[#This Row],[MÃ TM]],L_TM[MÃ],L_TM[BCR],0),1,0)</f>
        <v>0</v>
      </c>
      <c r="H106" s="4" t="str">
        <f>_xlfn.XLOOKUP(L_Map[[#This Row],[MÃ BC]],L_FS[MÃ],L_FS[CHỈ TIÊU],"-")</f>
        <v>Vay và nợ thuê tài chính dài hạn</v>
      </c>
      <c r="I106" s="4" t="str">
        <f>_xlfn.XLOOKUP(L_Map[[#This Row],[MÃ TM]],L_TM[MÃ],L_TM[CHỈ TIÊU],"-")</f>
        <v>Vay dài hạn</v>
      </c>
    </row>
    <row r="107" spans="1:9" x14ac:dyDescent="0.4">
      <c r="A107" s="7"/>
      <c r="B107" s="4"/>
      <c r="C107" s="8" t="s">
        <v>363</v>
      </c>
      <c r="D107" s="4">
        <f>IF(L_Map[[#This Row],[MÃ BC]]&lt;&gt;"",COUNTIFS(L_Map[MÃ BC],L_Map[[#This Row],[MÃ BC]]),0)</f>
        <v>1</v>
      </c>
      <c r="E107" s="8" t="s">
        <v>255</v>
      </c>
      <c r="F107" s="4">
        <f>IF(L_Map[[#This Row],[MÃ TM]]&lt;&gt;"",COUNTIFS(L_Map[MÃ TM],L_Map[[#This Row],[MÃ TM]]),0)</f>
        <v>2</v>
      </c>
      <c r="G107" s="4">
        <f>IF(_xlfn.XLOOKUP(L_Map[[#This Row],[MÃ TM]],L_TM[MÃ],L_TM[BCR],0),1,0)</f>
        <v>0</v>
      </c>
      <c r="H107" s="4" t="str">
        <f>_xlfn.XLOOKUP(L_Map[[#This Row],[MÃ BC]],L_FS[MÃ],L_FS[CHỈ TIÊU],"-")</f>
        <v>Trái phiếu chuyển đổi</v>
      </c>
      <c r="I107" s="4" t="str">
        <f>_xlfn.XLOOKUP(L_Map[[#This Row],[MÃ TM]],L_TM[MÃ],L_TM[CHỈ TIÊU],"-")</f>
        <v>Vay dài hạn</v>
      </c>
    </row>
    <row r="108" spans="1:9" x14ac:dyDescent="0.4">
      <c r="A108" s="7"/>
      <c r="B108" s="4"/>
      <c r="C108" s="8" t="s">
        <v>365</v>
      </c>
      <c r="D108" s="4">
        <f>IF(L_Map[[#This Row],[MÃ BC]]&lt;&gt;"",COUNTIFS(L_Map[MÃ BC],L_Map[[#This Row],[MÃ BC]]),0)</f>
        <v>1</v>
      </c>
      <c r="E108" s="8" t="s">
        <v>298</v>
      </c>
      <c r="F108" s="4">
        <f>IF(L_Map[[#This Row],[MÃ TM]]&lt;&gt;"",COUNTIFS(L_Map[MÃ TM],L_Map[[#This Row],[MÃ TM]]),0)</f>
        <v>4</v>
      </c>
      <c r="G108" s="4">
        <f>IF(_xlfn.XLOOKUP(L_Map[[#This Row],[MÃ TM]],L_TM[MÃ],L_TM[BCR],0),1,0)</f>
        <v>0</v>
      </c>
      <c r="H108" s="4" t="str">
        <f>_xlfn.XLOOKUP(L_Map[[#This Row],[MÃ BC]],L_FS[MÃ],L_FS[CHỈ TIÊU],"-")</f>
        <v>Cổ phiếu ưu đãi</v>
      </c>
      <c r="I108" s="4" t="str">
        <f>_xlfn.XLOOKUP(L_Map[[#This Row],[MÃ TM]],L_TM[MÃ],L_TM[CHỈ TIÊU],"-")</f>
        <v>Quỹ không thuộc CSH</v>
      </c>
    </row>
    <row r="109" spans="1:9" x14ac:dyDescent="0.4">
      <c r="A109" s="7"/>
      <c r="B109" s="4"/>
      <c r="C109" s="8" t="s">
        <v>367</v>
      </c>
      <c r="D109" s="4">
        <f>IF(L_Map[[#This Row],[MÃ BC]]&lt;&gt;"",COUNTIFS(L_Map[MÃ BC],L_Map[[#This Row],[MÃ BC]]),0)</f>
        <v>1</v>
      </c>
      <c r="E109" s="8" t="s">
        <v>296</v>
      </c>
      <c r="F109" s="4">
        <f>IF(L_Map[[#This Row],[MÃ TM]]&lt;&gt;"",COUNTIFS(L_Map[MÃ TM],L_Map[[#This Row],[MÃ TM]]),0)</f>
        <v>1</v>
      </c>
      <c r="G109" s="4">
        <f>IF(_xlfn.XLOOKUP(L_Map[[#This Row],[MÃ TM]],L_TM[MÃ],L_TM[BCR],0),1,0)</f>
        <v>0</v>
      </c>
      <c r="H109" s="4" t="str">
        <f>_xlfn.XLOOKUP(L_Map[[#This Row],[MÃ BC]],L_FS[MÃ],L_FS[CHỈ TIÊU],"-")</f>
        <v>Thuế thu nhập hoãn lại phải trả</v>
      </c>
      <c r="I109" s="4" t="str">
        <f>_xlfn.XLOOKUP(L_Map[[#This Row],[MÃ TM]],L_TM[MÃ],L_TM[CHỈ TIÊU],"-")</f>
        <v>Thuế TNDN hoãn lại phải trả</v>
      </c>
    </row>
    <row r="110" spans="1:9" x14ac:dyDescent="0.4">
      <c r="A110" s="7"/>
      <c r="B110" s="4"/>
      <c r="C110" s="8" t="s">
        <v>369</v>
      </c>
      <c r="D110" s="4">
        <f>IF(L_Map[[#This Row],[MÃ BC]]&lt;&gt;"",COUNTIFS(L_Map[MÃ BC],L_Map[[#This Row],[MÃ BC]]),0)</f>
        <v>1</v>
      </c>
      <c r="E110" s="8" t="s">
        <v>266</v>
      </c>
      <c r="F110" s="4">
        <f>IF(L_Map[[#This Row],[MÃ TM]]&lt;&gt;"",COUNTIFS(L_Map[MÃ TM],L_Map[[#This Row],[MÃ TM]]),0)</f>
        <v>1</v>
      </c>
      <c r="G110" s="4">
        <f>IF(_xlfn.XLOOKUP(L_Map[[#This Row],[MÃ TM]],L_TM[MÃ],L_TM[BCR],0),1,0)</f>
        <v>0</v>
      </c>
      <c r="H110" s="4" t="str">
        <f>_xlfn.XLOOKUP(L_Map[[#This Row],[MÃ BC]],L_FS[MÃ],L_FS[CHỈ TIÊU],"-")</f>
        <v>Dự phòng phải trả dài hạn</v>
      </c>
      <c r="I110" s="4" t="str">
        <f>_xlfn.XLOOKUP(L_Map[[#This Row],[MÃ TM]],L_TM[MÃ],L_TM[CHỈ TIÊU],"-")</f>
        <v>Dự phòng phải trả dài hạn</v>
      </c>
    </row>
    <row r="111" spans="1:9" x14ac:dyDescent="0.4">
      <c r="A111" s="7"/>
      <c r="B111" s="4"/>
      <c r="C111" s="8" t="s">
        <v>371</v>
      </c>
      <c r="D111" s="4">
        <f>IF(L_Map[[#This Row],[MÃ BC]]&lt;&gt;"",COUNTIFS(L_Map[MÃ BC],L_Map[[#This Row],[MÃ BC]]),0)</f>
        <v>1</v>
      </c>
      <c r="E111" s="8" t="s">
        <v>298</v>
      </c>
      <c r="F111" s="4">
        <f>IF(L_Map[[#This Row],[MÃ TM]]&lt;&gt;"",COUNTIFS(L_Map[MÃ TM],L_Map[[#This Row],[MÃ TM]]),0)</f>
        <v>4</v>
      </c>
      <c r="G111" s="4">
        <f>IF(_xlfn.XLOOKUP(L_Map[[#This Row],[MÃ TM]],L_TM[MÃ],L_TM[BCR],0),1,0)</f>
        <v>0</v>
      </c>
      <c r="H111" s="4" t="str">
        <f>_xlfn.XLOOKUP(L_Map[[#This Row],[MÃ BC]],L_FS[MÃ],L_FS[CHỈ TIÊU],"-")</f>
        <v>Quỹ phát triển khoa học và công nghệ</v>
      </c>
      <c r="I111" s="4" t="str">
        <f>_xlfn.XLOOKUP(L_Map[[#This Row],[MÃ TM]],L_TM[MÃ],L_TM[CHỈ TIÊU],"-")</f>
        <v>Quỹ không thuộc CSH</v>
      </c>
    </row>
    <row r="112" spans="1:9" x14ac:dyDescent="0.4">
      <c r="A112" s="7"/>
      <c r="B112" s="4"/>
      <c r="C112" s="8" t="s">
        <v>373</v>
      </c>
      <c r="D112" s="4">
        <f>IF(L_Map[[#This Row],[MÃ BC]]&lt;&gt;"",COUNTIFS(L_Map[MÃ BC],L_Map[[#This Row],[MÃ BC]]),0)</f>
        <v>1</v>
      </c>
      <c r="E112" s="8" t="s">
        <v>527</v>
      </c>
      <c r="F112" s="4">
        <f>IF(L_Map[[#This Row],[MÃ TM]]&lt;&gt;"",COUNTIFS(L_Map[MÃ TM],L_Map[[#This Row],[MÃ TM]]),0)</f>
        <v>15</v>
      </c>
      <c r="G112" s="4">
        <f>IF(_xlfn.XLOOKUP(L_Map[[#This Row],[MÃ TM]],L_TM[MÃ],L_TM[BCR],0),1,0)</f>
        <v>0</v>
      </c>
      <c r="H112" s="4" t="str">
        <f>_xlfn.XLOOKUP(L_Map[[#This Row],[MÃ BC]],L_FS[MÃ],L_FS[CHỈ TIÊU],"-")</f>
        <v>Thặng dư vốn cổ phần</v>
      </c>
      <c r="I112" s="4" t="str">
        <f>_xlfn.XLOOKUP(L_Map[[#This Row],[MÃ TM]],L_TM[MÃ],L_TM[CHỈ TIÊU],"-")</f>
        <v>Vốn chủ sở hữu</v>
      </c>
    </row>
    <row r="113" spans="1:9" x14ac:dyDescent="0.4">
      <c r="A113" s="7"/>
      <c r="B113" s="4"/>
      <c r="C113" s="8" t="s">
        <v>376</v>
      </c>
      <c r="D113" s="4">
        <f>IF(L_Map[[#This Row],[MÃ BC]]&lt;&gt;"",COUNTIFS(L_Map[MÃ BC],L_Map[[#This Row],[MÃ BC]]),0)</f>
        <v>1</v>
      </c>
      <c r="E113" s="8" t="s">
        <v>527</v>
      </c>
      <c r="F113" s="4">
        <f>IF(L_Map[[#This Row],[MÃ TM]]&lt;&gt;"",COUNTIFS(L_Map[MÃ TM],L_Map[[#This Row],[MÃ TM]]),0)</f>
        <v>15</v>
      </c>
      <c r="G113" s="4">
        <f>IF(_xlfn.XLOOKUP(L_Map[[#This Row],[MÃ TM]],L_TM[MÃ],L_TM[BCR],0),1,0)</f>
        <v>0</v>
      </c>
      <c r="H113" s="4" t="str">
        <f>_xlfn.XLOOKUP(L_Map[[#This Row],[MÃ BC]],L_FS[MÃ],L_FS[CHỈ TIÊU],"-")</f>
        <v>Quyền chọn chuyển đổi trái phiếu</v>
      </c>
      <c r="I113" s="4" t="str">
        <f>_xlfn.XLOOKUP(L_Map[[#This Row],[MÃ TM]],L_TM[MÃ],L_TM[CHỈ TIÊU],"-")</f>
        <v>Vốn chủ sở hữu</v>
      </c>
    </row>
    <row r="114" spans="1:9" x14ac:dyDescent="0.4">
      <c r="A114" s="7"/>
      <c r="B114" s="4"/>
      <c r="C114" s="8" t="s">
        <v>378</v>
      </c>
      <c r="D114" s="4">
        <f>IF(L_Map[[#This Row],[MÃ BC]]&lt;&gt;"",COUNTIFS(L_Map[MÃ BC],L_Map[[#This Row],[MÃ BC]]),0)</f>
        <v>1</v>
      </c>
      <c r="E114" s="8" t="s">
        <v>527</v>
      </c>
      <c r="F114" s="4">
        <f>IF(L_Map[[#This Row],[MÃ TM]]&lt;&gt;"",COUNTIFS(L_Map[MÃ TM],L_Map[[#This Row],[MÃ TM]]),0)</f>
        <v>15</v>
      </c>
      <c r="G114" s="4">
        <f>IF(_xlfn.XLOOKUP(L_Map[[#This Row],[MÃ TM]],L_TM[MÃ],L_TM[BCR],0),1,0)</f>
        <v>0</v>
      </c>
      <c r="H114" s="4" t="str">
        <f>_xlfn.XLOOKUP(L_Map[[#This Row],[MÃ BC]],L_FS[MÃ],L_FS[CHỈ TIÊU],"-")</f>
        <v>Vốn khác của chủ sở hữu</v>
      </c>
      <c r="I114" s="4" t="str">
        <f>_xlfn.XLOOKUP(L_Map[[#This Row],[MÃ TM]],L_TM[MÃ],L_TM[CHỈ TIÊU],"-")</f>
        <v>Vốn chủ sở hữu</v>
      </c>
    </row>
    <row r="115" spans="1:9" x14ac:dyDescent="0.4">
      <c r="A115" s="7"/>
      <c r="B115" s="4"/>
      <c r="C115" s="8" t="s">
        <v>380</v>
      </c>
      <c r="D115" s="4">
        <f>IF(L_Map[[#This Row],[MÃ BC]]&lt;&gt;"",COUNTIFS(L_Map[MÃ BC],L_Map[[#This Row],[MÃ BC]]),0)</f>
        <v>1</v>
      </c>
      <c r="E115" s="8" t="s">
        <v>527</v>
      </c>
      <c r="F115" s="4">
        <f>IF(L_Map[[#This Row],[MÃ TM]]&lt;&gt;"",COUNTIFS(L_Map[MÃ TM],L_Map[[#This Row],[MÃ TM]]),0)</f>
        <v>15</v>
      </c>
      <c r="G115" s="4">
        <f>IF(_xlfn.XLOOKUP(L_Map[[#This Row],[MÃ TM]],L_TM[MÃ],L_TM[BCR],0),1,0)</f>
        <v>0</v>
      </c>
      <c r="H115" s="4" t="str">
        <f>_xlfn.XLOOKUP(L_Map[[#This Row],[MÃ BC]],L_FS[MÃ],L_FS[CHỈ TIÊU],"-")</f>
        <v>Cổ phiếu quỹ (*)</v>
      </c>
      <c r="I115" s="4" t="str">
        <f>_xlfn.XLOOKUP(L_Map[[#This Row],[MÃ TM]],L_TM[MÃ],L_TM[CHỈ TIÊU],"-")</f>
        <v>Vốn chủ sở hữu</v>
      </c>
    </row>
    <row r="116" spans="1:9" x14ac:dyDescent="0.4">
      <c r="A116" s="7"/>
      <c r="B116" s="4"/>
      <c r="C116" s="8" t="s">
        <v>382</v>
      </c>
      <c r="D116" s="4">
        <f>IF(L_Map[[#This Row],[MÃ BC]]&lt;&gt;"",COUNTIFS(L_Map[MÃ BC],L_Map[[#This Row],[MÃ BC]]),0)</f>
        <v>1</v>
      </c>
      <c r="E116" s="8" t="s">
        <v>527</v>
      </c>
      <c r="F116" s="4">
        <f>IF(L_Map[[#This Row],[MÃ TM]]&lt;&gt;"",COUNTIFS(L_Map[MÃ TM],L_Map[[#This Row],[MÃ TM]]),0)</f>
        <v>15</v>
      </c>
      <c r="G116" s="4">
        <f>IF(_xlfn.XLOOKUP(L_Map[[#This Row],[MÃ TM]],L_TM[MÃ],L_TM[BCR],0),1,0)</f>
        <v>0</v>
      </c>
      <c r="H116" s="4" t="str">
        <f>_xlfn.XLOOKUP(L_Map[[#This Row],[MÃ BC]],L_FS[MÃ],L_FS[CHỈ TIÊU],"-")</f>
        <v>Chênh lệch đánh giá lại tài sản</v>
      </c>
      <c r="I116" s="4" t="str">
        <f>_xlfn.XLOOKUP(L_Map[[#This Row],[MÃ TM]],L_TM[MÃ],L_TM[CHỈ TIÊU],"-")</f>
        <v>Vốn chủ sở hữu</v>
      </c>
    </row>
    <row r="117" spans="1:9" x14ac:dyDescent="0.4">
      <c r="A117" s="7"/>
      <c r="B117" s="4"/>
      <c r="C117" s="8" t="s">
        <v>384</v>
      </c>
      <c r="D117" s="4">
        <f>IF(L_Map[[#This Row],[MÃ BC]]&lt;&gt;"",COUNTIFS(L_Map[MÃ BC],L_Map[[#This Row],[MÃ BC]]),0)</f>
        <v>1</v>
      </c>
      <c r="E117" s="8" t="s">
        <v>527</v>
      </c>
      <c r="F117" s="4">
        <f>IF(L_Map[[#This Row],[MÃ TM]]&lt;&gt;"",COUNTIFS(L_Map[MÃ TM],L_Map[[#This Row],[MÃ TM]]),0)</f>
        <v>15</v>
      </c>
      <c r="G117" s="4">
        <f>IF(_xlfn.XLOOKUP(L_Map[[#This Row],[MÃ TM]],L_TM[MÃ],L_TM[BCR],0),1,0)</f>
        <v>0</v>
      </c>
      <c r="H117" s="4" t="str">
        <f>_xlfn.XLOOKUP(L_Map[[#This Row],[MÃ BC]],L_FS[MÃ],L_FS[CHỈ TIÊU],"-")</f>
        <v>Chênh lệch tỷ giá hối đoái</v>
      </c>
      <c r="I117" s="4" t="str">
        <f>_xlfn.XLOOKUP(L_Map[[#This Row],[MÃ TM]],L_TM[MÃ],L_TM[CHỈ TIÊU],"-")</f>
        <v>Vốn chủ sở hữu</v>
      </c>
    </row>
    <row r="118" spans="1:9" x14ac:dyDescent="0.4">
      <c r="A118" s="7"/>
      <c r="B118" s="4"/>
      <c r="C118" s="8" t="s">
        <v>386</v>
      </c>
      <c r="D118" s="4">
        <f>IF(L_Map[[#This Row],[MÃ BC]]&lt;&gt;"",COUNTIFS(L_Map[MÃ BC],L_Map[[#This Row],[MÃ BC]]),0)</f>
        <v>1</v>
      </c>
      <c r="E118" s="8" t="s">
        <v>527</v>
      </c>
      <c r="F118" s="4">
        <f>IF(L_Map[[#This Row],[MÃ TM]]&lt;&gt;"",COUNTIFS(L_Map[MÃ TM],L_Map[[#This Row],[MÃ TM]]),0)</f>
        <v>15</v>
      </c>
      <c r="G118" s="4">
        <f>IF(_xlfn.XLOOKUP(L_Map[[#This Row],[MÃ TM]],L_TM[MÃ],L_TM[BCR],0),1,0)</f>
        <v>0</v>
      </c>
      <c r="H118" s="4" t="str">
        <f>_xlfn.XLOOKUP(L_Map[[#This Row],[MÃ BC]],L_FS[MÃ],L_FS[CHỈ TIÊU],"-")</f>
        <v>Quỹ đầu tư phát triển</v>
      </c>
      <c r="I118" s="4" t="str">
        <f>_xlfn.XLOOKUP(L_Map[[#This Row],[MÃ TM]],L_TM[MÃ],L_TM[CHỈ TIÊU],"-")</f>
        <v>Vốn chủ sở hữu</v>
      </c>
    </row>
    <row r="119" spans="1:9" x14ac:dyDescent="0.4">
      <c r="A119" s="7"/>
      <c r="B119" s="4"/>
      <c r="C119" s="8" t="s">
        <v>388</v>
      </c>
      <c r="D119" s="4">
        <f>IF(L_Map[[#This Row],[MÃ BC]]&lt;&gt;"",COUNTIFS(L_Map[MÃ BC],L_Map[[#This Row],[MÃ BC]]),0)</f>
        <v>1</v>
      </c>
      <c r="E119" s="8" t="s">
        <v>527</v>
      </c>
      <c r="F119" s="4">
        <f>IF(L_Map[[#This Row],[MÃ TM]]&lt;&gt;"",COUNTIFS(L_Map[MÃ TM],L_Map[[#This Row],[MÃ TM]]),0)</f>
        <v>15</v>
      </c>
      <c r="G119" s="4">
        <f>IF(_xlfn.XLOOKUP(L_Map[[#This Row],[MÃ TM]],L_TM[MÃ],L_TM[BCR],0),1,0)</f>
        <v>0</v>
      </c>
      <c r="H119" s="4" t="str">
        <f>_xlfn.XLOOKUP(L_Map[[#This Row],[MÃ BC]],L_FS[MÃ],L_FS[CHỈ TIÊU],"-")</f>
        <v>Quỹ hỗ trợ sắp xếp doanh nghiệp</v>
      </c>
      <c r="I119" s="4" t="str">
        <f>_xlfn.XLOOKUP(L_Map[[#This Row],[MÃ TM]],L_TM[MÃ],L_TM[CHỈ TIÊU],"-")</f>
        <v>Vốn chủ sở hữu</v>
      </c>
    </row>
    <row r="120" spans="1:9" x14ac:dyDescent="0.4">
      <c r="A120" s="7"/>
      <c r="B120" s="4"/>
      <c r="C120" s="8" t="s">
        <v>390</v>
      </c>
      <c r="D120" s="4">
        <f>IF(L_Map[[#This Row],[MÃ BC]]&lt;&gt;"",COUNTIFS(L_Map[MÃ BC],L_Map[[#This Row],[MÃ BC]]),0)</f>
        <v>1</v>
      </c>
      <c r="E120" s="8" t="s">
        <v>527</v>
      </c>
      <c r="F120" s="4">
        <f>IF(L_Map[[#This Row],[MÃ TM]]&lt;&gt;"",COUNTIFS(L_Map[MÃ TM],L_Map[[#This Row],[MÃ TM]]),0)</f>
        <v>15</v>
      </c>
      <c r="G120" s="4">
        <f>IF(_xlfn.XLOOKUP(L_Map[[#This Row],[MÃ TM]],L_TM[MÃ],L_TM[BCR],0),1,0)</f>
        <v>0</v>
      </c>
      <c r="H120" s="4" t="str">
        <f>_xlfn.XLOOKUP(L_Map[[#This Row],[MÃ BC]],L_FS[MÃ],L_FS[CHỈ TIÊU],"-")</f>
        <v>Cổ phiếu phổ thông có quyền biểu quyết</v>
      </c>
      <c r="I120" s="4" t="str">
        <f>_xlfn.XLOOKUP(L_Map[[#This Row],[MÃ TM]],L_TM[MÃ],L_TM[CHỈ TIÊU],"-")</f>
        <v>Vốn chủ sở hữu</v>
      </c>
    </row>
    <row r="121" spans="1:9" x14ac:dyDescent="0.4">
      <c r="A121" s="7"/>
      <c r="B121" s="4"/>
      <c r="C121" s="8" t="s">
        <v>393</v>
      </c>
      <c r="D121" s="4">
        <f>IF(L_Map[[#This Row],[MÃ BC]]&lt;&gt;"",COUNTIFS(L_Map[MÃ BC],L_Map[[#This Row],[MÃ BC]]),0)</f>
        <v>1</v>
      </c>
      <c r="E121" s="8" t="s">
        <v>527</v>
      </c>
      <c r="F121" s="4">
        <f>IF(L_Map[[#This Row],[MÃ TM]]&lt;&gt;"",COUNTIFS(L_Map[MÃ TM],L_Map[[#This Row],[MÃ TM]]),0)</f>
        <v>15</v>
      </c>
      <c r="G121" s="4">
        <f>IF(_xlfn.XLOOKUP(L_Map[[#This Row],[MÃ TM]],L_TM[MÃ],L_TM[BCR],0),1,0)</f>
        <v>0</v>
      </c>
      <c r="H121" s="4" t="str">
        <f>_xlfn.XLOOKUP(L_Map[[#This Row],[MÃ BC]],L_FS[MÃ],L_FS[CHỈ TIÊU],"-")</f>
        <v>Cổ phiếu ưu đãi</v>
      </c>
      <c r="I121" s="4" t="str">
        <f>_xlfn.XLOOKUP(L_Map[[#This Row],[MÃ TM]],L_TM[MÃ],L_TM[CHỈ TIÊU],"-")</f>
        <v>Vốn chủ sở hữu</v>
      </c>
    </row>
    <row r="122" spans="1:9" x14ac:dyDescent="0.4">
      <c r="A122" s="7"/>
      <c r="B122" s="4"/>
      <c r="C122" s="8" t="s">
        <v>394</v>
      </c>
      <c r="D122" s="4">
        <f>IF(L_Map[[#This Row],[MÃ BC]]&lt;&gt;"",COUNTIFS(L_Map[MÃ BC],L_Map[[#This Row],[MÃ BC]]),0)</f>
        <v>1</v>
      </c>
      <c r="E122" s="8" t="s">
        <v>527</v>
      </c>
      <c r="F122" s="4">
        <f>IF(L_Map[[#This Row],[MÃ TM]]&lt;&gt;"",COUNTIFS(L_Map[MÃ TM],L_Map[[#This Row],[MÃ TM]]),0)</f>
        <v>15</v>
      </c>
      <c r="G122" s="4">
        <f>IF(_xlfn.XLOOKUP(L_Map[[#This Row],[MÃ TM]],L_TM[MÃ],L_TM[BCR],0),1,0)</f>
        <v>0</v>
      </c>
      <c r="H122" s="4" t="str">
        <f>_xlfn.XLOOKUP(L_Map[[#This Row],[MÃ BC]],L_FS[MÃ],L_FS[CHỈ TIÊU],"-")</f>
        <v>Quỹ khác thuộc vốn chủ sở hữu</v>
      </c>
      <c r="I122" s="4" t="str">
        <f>_xlfn.XLOOKUP(L_Map[[#This Row],[MÃ TM]],L_TM[MÃ],L_TM[CHỈ TIÊU],"-")</f>
        <v>Vốn chủ sở hữu</v>
      </c>
    </row>
    <row r="123" spans="1:9" x14ac:dyDescent="0.4">
      <c r="A123" s="7"/>
      <c r="B123" s="4"/>
      <c r="C123" s="8" t="s">
        <v>396</v>
      </c>
      <c r="D123" s="4">
        <f>IF(L_Map[[#This Row],[MÃ BC]]&lt;&gt;"",COUNTIFS(L_Map[MÃ BC],L_Map[[#This Row],[MÃ BC]]),0)</f>
        <v>1</v>
      </c>
      <c r="E123" s="8" t="s">
        <v>527</v>
      </c>
      <c r="F123" s="4">
        <f>IF(L_Map[[#This Row],[MÃ TM]]&lt;&gt;"",COUNTIFS(L_Map[MÃ TM],L_Map[[#This Row],[MÃ TM]]),0)</f>
        <v>15</v>
      </c>
      <c r="G123" s="4">
        <f>IF(_xlfn.XLOOKUP(L_Map[[#This Row],[MÃ TM]],L_TM[MÃ],L_TM[BCR],0),1,0)</f>
        <v>0</v>
      </c>
      <c r="H123" s="4" t="str">
        <f>_xlfn.XLOOKUP(L_Map[[#This Row],[MÃ BC]],L_FS[MÃ],L_FS[CHỈ TIÊU],"-")</f>
        <v>Nguồn vốn đầu tư XDCB</v>
      </c>
      <c r="I123" s="4" t="str">
        <f>_xlfn.XLOOKUP(L_Map[[#This Row],[MÃ TM]],L_TM[MÃ],L_TM[CHỈ TIÊU],"-")</f>
        <v>Vốn chủ sở hữu</v>
      </c>
    </row>
    <row r="124" spans="1:9" x14ac:dyDescent="0.4">
      <c r="A124" s="7"/>
      <c r="B124" s="4"/>
      <c r="C124" s="8" t="s">
        <v>221</v>
      </c>
      <c r="D124" s="4">
        <f>IF(L_Map[[#This Row],[MÃ BC]]&lt;&gt;"",COUNTIFS(L_Map[MÃ BC],L_Map[[#This Row],[MÃ BC]]),0)</f>
        <v>1</v>
      </c>
      <c r="E124" s="8" t="s">
        <v>527</v>
      </c>
      <c r="F124" s="4">
        <f>IF(L_Map[[#This Row],[MÃ TM]]&lt;&gt;"",COUNTIFS(L_Map[MÃ TM],L_Map[[#This Row],[MÃ TM]]),0)</f>
        <v>15</v>
      </c>
      <c r="G124" s="4">
        <f>IF(_xlfn.XLOOKUP(L_Map[[#This Row],[MÃ TM]],L_TM[MÃ],L_TM[BCR],0),1,0)</f>
        <v>0</v>
      </c>
      <c r="H124" s="4" t="str">
        <f>_xlfn.XLOOKUP(L_Map[[#This Row],[MÃ BC]],L_FS[MÃ],L_FS[CHỈ TIÊU],"-")</f>
        <v>Lợi ích của cổ đông không kiểm soát</v>
      </c>
      <c r="I124" s="4" t="str">
        <f>_xlfn.XLOOKUP(L_Map[[#This Row],[MÃ TM]],L_TM[MÃ],L_TM[CHỈ TIÊU],"-")</f>
        <v>Vốn chủ sở hữu</v>
      </c>
    </row>
    <row r="125" spans="1:9" x14ac:dyDescent="0.4">
      <c r="A125" s="7"/>
      <c r="B125" s="4"/>
      <c r="C125" s="8" t="s">
        <v>399</v>
      </c>
      <c r="D125" s="4">
        <f>IF(L_Map[[#This Row],[MÃ BC]]&lt;&gt;"",COUNTIFS(L_Map[MÃ BC],L_Map[[#This Row],[MÃ BC]]),0)</f>
        <v>1</v>
      </c>
      <c r="E125" s="8" t="s">
        <v>527</v>
      </c>
      <c r="F125" s="4">
        <f>IF(L_Map[[#This Row],[MÃ TM]]&lt;&gt;"",COUNTIFS(L_Map[MÃ TM],L_Map[[#This Row],[MÃ TM]]),0)</f>
        <v>15</v>
      </c>
      <c r="G125" s="4">
        <f>IF(_xlfn.XLOOKUP(L_Map[[#This Row],[MÃ TM]],L_TM[MÃ],L_TM[BCR],0),1,0)</f>
        <v>0</v>
      </c>
      <c r="H125" s="4" t="str">
        <f>_xlfn.XLOOKUP(L_Map[[#This Row],[MÃ BC]],L_FS[MÃ],L_FS[CHỈ TIÊU],"-")</f>
        <v>LNST chưa phân phối lũy kế đến cuối kỳ trước</v>
      </c>
      <c r="I125" s="4" t="str">
        <f>_xlfn.XLOOKUP(L_Map[[#This Row],[MÃ TM]],L_TM[MÃ],L_TM[CHỈ TIÊU],"-")</f>
        <v>Vốn chủ sở hữu</v>
      </c>
    </row>
    <row r="126" spans="1:9" x14ac:dyDescent="0.4">
      <c r="A126" s="7"/>
      <c r="B126" s="4"/>
      <c r="C126" s="8" t="s">
        <v>191</v>
      </c>
      <c r="D126" s="4">
        <f>IF(L_Map[[#This Row],[MÃ BC]]&lt;&gt;"",COUNTIFS(L_Map[MÃ BC],L_Map[[#This Row],[MÃ BC]]),0)</f>
        <v>1</v>
      </c>
      <c r="E126" s="8" t="s">
        <v>527</v>
      </c>
      <c r="F126" s="4">
        <f>IF(L_Map[[#This Row],[MÃ TM]]&lt;&gt;"",COUNTIFS(L_Map[MÃ TM],L_Map[[#This Row],[MÃ TM]]),0)</f>
        <v>15</v>
      </c>
      <c r="G126" s="4">
        <f>IF(_xlfn.XLOOKUP(L_Map[[#This Row],[MÃ TM]],L_TM[MÃ],L_TM[BCR],0),1,0)</f>
        <v>0</v>
      </c>
      <c r="H126" s="4" t="str">
        <f>_xlfn.XLOOKUP(L_Map[[#This Row],[MÃ BC]],L_FS[MÃ],L_FS[CHỈ TIÊU],"-")</f>
        <v>LNST chưa phân phối kỳ này</v>
      </c>
      <c r="I126" s="4" t="str">
        <f>_xlfn.XLOOKUP(L_Map[[#This Row],[MÃ TM]],L_TM[MÃ],L_TM[CHỈ TIÊU],"-")</f>
        <v>Vốn chủ sở hữu</v>
      </c>
    </row>
    <row r="127" spans="1:9" x14ac:dyDescent="0.4">
      <c r="A127" s="7"/>
      <c r="B127" s="4"/>
      <c r="C127" s="8" t="s">
        <v>402</v>
      </c>
      <c r="D127" s="4">
        <f>IF(L_Map[[#This Row],[MÃ BC]]&lt;&gt;"",COUNTIFS(L_Map[MÃ BC],L_Map[[#This Row],[MÃ BC]]),0)</f>
        <v>1</v>
      </c>
      <c r="E127" s="8" t="s">
        <v>300</v>
      </c>
      <c r="F127" s="4">
        <f>IF(L_Map[[#This Row],[MÃ TM]]&lt;&gt;"",COUNTIFS(L_Map[MÃ TM],L_Map[[#This Row],[MÃ TM]]),0)</f>
        <v>2</v>
      </c>
      <c r="G127" s="4">
        <f>IF(_xlfn.XLOOKUP(L_Map[[#This Row],[MÃ TM]],L_TM[MÃ],L_TM[BCR],0),1,0)</f>
        <v>0</v>
      </c>
      <c r="H127" s="4" t="str">
        <f>_xlfn.XLOOKUP(L_Map[[#This Row],[MÃ BC]],L_FS[MÃ],L_FS[CHỈ TIÊU],"-")</f>
        <v>Nguồn kinh phí</v>
      </c>
      <c r="I127" s="4" t="str">
        <f>_xlfn.XLOOKUP(L_Map[[#This Row],[MÃ TM]],L_TM[MÃ],L_TM[CHỈ TIÊU],"-")</f>
        <v>Nguồn kinh phí</v>
      </c>
    </row>
    <row r="128" spans="1:9" x14ac:dyDescent="0.4">
      <c r="A128" s="7"/>
      <c r="B128" s="4"/>
      <c r="C128" s="8" t="s">
        <v>404</v>
      </c>
      <c r="D128" s="4">
        <f>IF(L_Map[[#This Row],[MÃ BC]]&lt;&gt;"",COUNTIFS(L_Map[MÃ BC],L_Map[[#This Row],[MÃ BC]]),0)</f>
        <v>1</v>
      </c>
      <c r="E128" s="8" t="s">
        <v>300</v>
      </c>
      <c r="F128" s="4">
        <f>IF(L_Map[[#This Row],[MÃ TM]]&lt;&gt;"",COUNTIFS(L_Map[MÃ TM],L_Map[[#This Row],[MÃ TM]]),0)</f>
        <v>2</v>
      </c>
      <c r="G128" s="4">
        <f>IF(_xlfn.XLOOKUP(L_Map[[#This Row],[MÃ TM]],L_TM[MÃ],L_TM[BCR],0),1,0)</f>
        <v>0</v>
      </c>
      <c r="H128" s="4" t="str">
        <f>_xlfn.XLOOKUP(L_Map[[#This Row],[MÃ BC]],L_FS[MÃ],L_FS[CHỈ TIÊU],"-")</f>
        <v>Nguồn kinh phí đã hình thành TSCĐ</v>
      </c>
      <c r="I128" s="4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activeCell="L9" sqref="L9"/>
      <selection pane="bottomLeft" activeCell="A24" sqref="A24"/>
    </sheetView>
  </sheetViews>
  <sheetFormatPr defaultRowHeight="13.15" x14ac:dyDescent="0.4"/>
  <cols>
    <col min="1" max="1" width="27.42578125" style="2" customWidth="1"/>
    <col min="4" max="4" width="67.78515625" customWidth="1"/>
    <col min="5" max="5" width="14.5703125" customWidth="1"/>
  </cols>
  <sheetData>
    <row r="1" spans="1:8" ht="13.5" customHeight="1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</row>
    <row r="2" spans="1:8" ht="13.5" customHeight="1" x14ac:dyDescent="0.4">
      <c r="A2" s="27"/>
      <c r="B2" s="4"/>
      <c r="C2" s="4"/>
      <c r="D2" s="4"/>
      <c r="E2" s="4"/>
      <c r="F2" s="4"/>
      <c r="G2" s="4"/>
      <c r="H2" s="4"/>
    </row>
    <row r="3" spans="1:8" ht="13.5" customHeight="1" x14ac:dyDescent="0.4">
      <c r="A3" s="27"/>
      <c r="B3" s="5"/>
      <c r="C3" s="5"/>
      <c r="D3" s="4" t="s">
        <v>560</v>
      </c>
      <c r="E3" s="5"/>
      <c r="F3" s="4"/>
      <c r="G3" s="4"/>
      <c r="H3" s="15"/>
    </row>
    <row r="4" spans="1:8" ht="13.5" customHeight="1" x14ac:dyDescent="0.4">
      <c r="A4" s="27"/>
      <c r="B4" s="4"/>
      <c r="C4" s="4"/>
      <c r="D4" s="4"/>
      <c r="E4" s="4"/>
      <c r="F4" s="4" t="s">
        <v>127</v>
      </c>
      <c r="G4" s="4"/>
      <c r="H4" s="15"/>
    </row>
    <row r="5" spans="1:8" x14ac:dyDescent="0.4">
      <c r="A5" s="6" t="str">
        <f>'Công ty'!A5</f>
        <v>BCTC hợp nhất</v>
      </c>
      <c r="B5" s="4"/>
      <c r="C5" s="4" t="s">
        <v>27</v>
      </c>
      <c r="D5" s="4" t="s">
        <v>176</v>
      </c>
      <c r="E5" s="4" t="s">
        <v>414</v>
      </c>
      <c r="F5" s="4" t="s">
        <v>561</v>
      </c>
      <c r="G5" s="4"/>
      <c r="H5" s="4" t="s">
        <v>186</v>
      </c>
    </row>
    <row r="6" spans="1:8" x14ac:dyDescent="0.4">
      <c r="A6" s="7"/>
      <c r="B6" s="4"/>
      <c r="C6" s="8" t="s">
        <v>562</v>
      </c>
      <c r="D6" s="8" t="s">
        <v>563</v>
      </c>
      <c r="E6" s="8" t="s">
        <v>564</v>
      </c>
      <c r="F6" s="8" t="b">
        <v>1</v>
      </c>
      <c r="G6" s="4"/>
      <c r="H6" s="4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4">
      <c r="A7" s="7"/>
      <c r="B7" s="4"/>
      <c r="C7" s="8" t="s">
        <v>4</v>
      </c>
      <c r="D7" s="8" t="s">
        <v>565</v>
      </c>
      <c r="E7" s="8"/>
      <c r="F7" s="8"/>
      <c r="G7" s="4"/>
      <c r="H7" s="4" t="str">
        <v>02_</v>
      </c>
    </row>
    <row r="8" spans="1:8" x14ac:dyDescent="0.4">
      <c r="A8" s="10" t="s">
        <v>10</v>
      </c>
      <c r="B8" s="4"/>
      <c r="C8" s="8" t="s">
        <v>566</v>
      </c>
      <c r="D8" s="8" t="s">
        <v>567</v>
      </c>
      <c r="E8" s="8" t="s">
        <v>564</v>
      </c>
      <c r="F8" s="8" t="b">
        <v>1</v>
      </c>
      <c r="G8" s="4"/>
      <c r="H8" s="4" t="str">
        <v>03_</v>
      </c>
    </row>
    <row r="9" spans="1:8" x14ac:dyDescent="0.4">
      <c r="A9" s="7"/>
      <c r="B9" s="4"/>
      <c r="C9" s="8" t="s">
        <v>568</v>
      </c>
      <c r="D9" s="8" t="s">
        <v>569</v>
      </c>
      <c r="E9" s="8" t="s">
        <v>564</v>
      </c>
      <c r="F9" s="8" t="b">
        <v>1</v>
      </c>
      <c r="G9" s="4"/>
      <c r="H9" s="4" t="str">
        <v>04_</v>
      </c>
    </row>
    <row r="10" spans="1:8" x14ac:dyDescent="0.4">
      <c r="A10" s="10" t="s">
        <v>15</v>
      </c>
      <c r="B10" s="4"/>
      <c r="C10" s="8" t="s">
        <v>570</v>
      </c>
      <c r="D10" s="8" t="s">
        <v>571</v>
      </c>
      <c r="E10" s="8" t="s">
        <v>564</v>
      </c>
      <c r="F10" s="8" t="b">
        <v>1</v>
      </c>
      <c r="G10" s="4"/>
      <c r="H10" s="4" t="str">
        <v>05_</v>
      </c>
    </row>
    <row r="11" spans="1:8" x14ac:dyDescent="0.4">
      <c r="A11" s="7"/>
      <c r="B11" s="4"/>
      <c r="C11" s="8" t="s">
        <v>572</v>
      </c>
      <c r="D11" s="8" t="s">
        <v>573</v>
      </c>
      <c r="E11" s="8" t="s">
        <v>564</v>
      </c>
      <c r="F11" s="8" t="b">
        <v>1</v>
      </c>
      <c r="G11" s="4"/>
      <c r="H11" s="4" t="str">
        <v>06_</v>
      </c>
    </row>
    <row r="12" spans="1:8" x14ac:dyDescent="0.4">
      <c r="A12" s="10" t="s">
        <v>16</v>
      </c>
      <c r="B12" s="4"/>
      <c r="C12" s="8" t="s">
        <v>574</v>
      </c>
      <c r="D12" s="8" t="s">
        <v>575</v>
      </c>
      <c r="E12" s="8" t="s">
        <v>564</v>
      </c>
      <c r="F12" s="8" t="b">
        <v>1</v>
      </c>
      <c r="G12" s="4"/>
      <c r="H12" s="4" t="str">
        <v>07_</v>
      </c>
    </row>
    <row r="13" spans="1:8" x14ac:dyDescent="0.4">
      <c r="A13" s="7"/>
      <c r="B13" s="4"/>
      <c r="C13" s="8" t="s">
        <v>576</v>
      </c>
      <c r="D13" s="8" t="s">
        <v>577</v>
      </c>
      <c r="E13" s="8" t="s">
        <v>564</v>
      </c>
      <c r="F13" s="8" t="b">
        <v>1</v>
      </c>
      <c r="G13" s="4"/>
      <c r="H13" s="4"/>
    </row>
    <row r="14" spans="1:8" x14ac:dyDescent="0.4">
      <c r="A14" s="10" t="s">
        <v>17</v>
      </c>
      <c r="B14" s="4"/>
      <c r="C14" s="8" t="s">
        <v>578</v>
      </c>
      <c r="D14" s="8" t="s">
        <v>579</v>
      </c>
      <c r="E14" s="8"/>
      <c r="F14" s="8"/>
      <c r="G14" s="4"/>
      <c r="H14" s="4"/>
    </row>
    <row r="15" spans="1:8" x14ac:dyDescent="0.4">
      <c r="A15" s="7"/>
      <c r="B15" s="4"/>
      <c r="C15" s="8" t="s">
        <v>580</v>
      </c>
      <c r="D15" s="8" t="s">
        <v>581</v>
      </c>
      <c r="E15" s="8" t="s">
        <v>564</v>
      </c>
      <c r="F15" s="8" t="b">
        <v>1</v>
      </c>
      <c r="G15" s="4"/>
      <c r="H15" s="4"/>
    </row>
    <row r="16" spans="1:8" x14ac:dyDescent="0.4">
      <c r="A16" s="10" t="s">
        <v>18</v>
      </c>
      <c r="B16" s="4"/>
      <c r="C16" s="8" t="s">
        <v>7</v>
      </c>
      <c r="D16" s="8" t="s">
        <v>582</v>
      </c>
      <c r="E16" s="8" t="s">
        <v>564</v>
      </c>
      <c r="F16" s="8" t="b">
        <v>1</v>
      </c>
      <c r="G16" s="4"/>
      <c r="H16" s="4"/>
    </row>
    <row r="17" spans="1:8" x14ac:dyDescent="0.4">
      <c r="A17" s="7"/>
      <c r="B17" s="4"/>
      <c r="C17" s="8" t="s">
        <v>583</v>
      </c>
      <c r="D17" s="8" t="s">
        <v>584</v>
      </c>
      <c r="E17" s="8" t="s">
        <v>564</v>
      </c>
      <c r="F17" s="8" t="b">
        <v>1</v>
      </c>
      <c r="G17" s="4"/>
      <c r="H17" s="4"/>
    </row>
    <row r="18" spans="1:8" x14ac:dyDescent="0.4">
      <c r="A18" s="10" t="s">
        <v>19</v>
      </c>
      <c r="B18" s="4"/>
      <c r="C18" s="8" t="s">
        <v>585</v>
      </c>
      <c r="D18" s="8" t="s">
        <v>586</v>
      </c>
      <c r="E18" s="8" t="s">
        <v>564</v>
      </c>
      <c r="F18" s="8" t="b">
        <v>1</v>
      </c>
      <c r="G18" s="4"/>
      <c r="H18" s="4"/>
    </row>
    <row r="19" spans="1:8" x14ac:dyDescent="0.4">
      <c r="A19" s="7"/>
      <c r="B19" s="4"/>
      <c r="C19" s="8" t="s">
        <v>587</v>
      </c>
      <c r="D19" s="8" t="s">
        <v>588</v>
      </c>
      <c r="E19" s="8" t="s">
        <v>564</v>
      </c>
      <c r="F19" s="8" t="b">
        <v>1</v>
      </c>
      <c r="G19" s="4"/>
      <c r="H19" s="4"/>
    </row>
    <row r="20" spans="1:8" x14ac:dyDescent="0.4">
      <c r="A20" s="10" t="s">
        <v>20</v>
      </c>
      <c r="B20" s="4"/>
      <c r="C20" s="8" t="s">
        <v>589</v>
      </c>
      <c r="D20" s="8" t="s">
        <v>590</v>
      </c>
      <c r="E20" s="8" t="s">
        <v>564</v>
      </c>
      <c r="F20" s="8" t="b">
        <v>1</v>
      </c>
      <c r="G20" s="4"/>
      <c r="H20" s="4"/>
    </row>
    <row r="21" spans="1:8" x14ac:dyDescent="0.4">
      <c r="A21" s="7"/>
      <c r="B21" s="4"/>
      <c r="C21" s="8" t="s">
        <v>40</v>
      </c>
      <c r="D21" s="8" t="s">
        <v>591</v>
      </c>
      <c r="E21" s="8" t="s">
        <v>564</v>
      </c>
      <c r="F21" s="8" t="b">
        <v>1</v>
      </c>
      <c r="G21" s="4"/>
      <c r="H21" s="4"/>
    </row>
    <row r="22" spans="1:8" x14ac:dyDescent="0.4">
      <c r="A22" s="9" t="s">
        <v>21</v>
      </c>
      <c r="B22" s="4"/>
      <c r="C22" s="8" t="s">
        <v>592</v>
      </c>
      <c r="D22" s="8" t="s">
        <v>593</v>
      </c>
      <c r="E22" s="8" t="s">
        <v>564</v>
      </c>
      <c r="F22" s="8" t="b">
        <v>1</v>
      </c>
      <c r="G22" s="4"/>
      <c r="H22" s="4"/>
    </row>
    <row r="23" spans="1:8" x14ac:dyDescent="0.4">
      <c r="A23" s="7"/>
      <c r="B23" s="4"/>
      <c r="C23" s="8" t="s">
        <v>56</v>
      </c>
      <c r="D23" s="8" t="s">
        <v>594</v>
      </c>
      <c r="E23" s="8" t="s">
        <v>564</v>
      </c>
      <c r="F23" s="8" t="b">
        <v>1</v>
      </c>
      <c r="G23" s="4"/>
      <c r="H23" s="4"/>
    </row>
    <row r="24" spans="1:8" x14ac:dyDescent="0.4">
      <c r="A24" s="10" t="s">
        <v>22</v>
      </c>
      <c r="B24" s="4"/>
      <c r="C24" s="8" t="s">
        <v>9</v>
      </c>
      <c r="D24" s="8" t="s">
        <v>595</v>
      </c>
      <c r="E24" s="8"/>
      <c r="F24" s="8"/>
      <c r="G24" s="4"/>
      <c r="H24" s="4"/>
    </row>
    <row r="25" spans="1:8" x14ac:dyDescent="0.4">
      <c r="A25" s="7"/>
      <c r="B25" s="4"/>
      <c r="C25" s="8" t="s">
        <v>596</v>
      </c>
      <c r="D25" s="8" t="s">
        <v>597</v>
      </c>
      <c r="E25" s="8" t="s">
        <v>598</v>
      </c>
      <c r="F25" s="8" t="b">
        <v>1</v>
      </c>
      <c r="G25" s="4"/>
      <c r="H25" s="4"/>
    </row>
    <row r="26" spans="1:8" x14ac:dyDescent="0.4">
      <c r="A26" s="10" t="s">
        <v>23</v>
      </c>
      <c r="B26" s="4"/>
      <c r="C26" s="8" t="s">
        <v>48</v>
      </c>
      <c r="D26" s="8" t="s">
        <v>599</v>
      </c>
      <c r="E26" s="8" t="s">
        <v>598</v>
      </c>
      <c r="F26" s="8" t="b">
        <v>1</v>
      </c>
      <c r="G26" s="4"/>
      <c r="H26" s="4"/>
    </row>
    <row r="27" spans="1:8" x14ac:dyDescent="0.4">
      <c r="A27" s="7"/>
      <c r="B27" s="4"/>
      <c r="C27" s="8" t="s">
        <v>600</v>
      </c>
      <c r="D27" s="8" t="s">
        <v>601</v>
      </c>
      <c r="E27" s="8" t="s">
        <v>598</v>
      </c>
      <c r="F27" s="8" t="b">
        <v>1</v>
      </c>
      <c r="G27" s="4"/>
      <c r="H27" s="4"/>
    </row>
    <row r="28" spans="1:8" x14ac:dyDescent="0.4">
      <c r="A28" s="10" t="s">
        <v>24</v>
      </c>
      <c r="B28" s="4"/>
      <c r="C28" s="8" t="s">
        <v>74</v>
      </c>
      <c r="D28" s="8" t="s">
        <v>602</v>
      </c>
      <c r="E28" s="8" t="s">
        <v>598</v>
      </c>
      <c r="F28" s="8" t="b">
        <v>1</v>
      </c>
      <c r="G28" s="4"/>
      <c r="H28" s="4"/>
    </row>
    <row r="29" spans="1:8" x14ac:dyDescent="0.4">
      <c r="A29" s="7"/>
      <c r="B29" s="4"/>
      <c r="C29" s="8" t="s">
        <v>603</v>
      </c>
      <c r="D29" s="8" t="s">
        <v>604</v>
      </c>
      <c r="E29" s="8" t="s">
        <v>598</v>
      </c>
      <c r="F29" s="8" t="b">
        <v>1</v>
      </c>
      <c r="G29" s="4"/>
      <c r="H29" s="4"/>
    </row>
    <row r="30" spans="1:8" x14ac:dyDescent="0.4">
      <c r="A30" s="7"/>
      <c r="B30" s="4"/>
      <c r="C30" s="8" t="s">
        <v>118</v>
      </c>
      <c r="D30" s="8" t="s">
        <v>605</v>
      </c>
      <c r="E30" s="8" t="s">
        <v>598</v>
      </c>
      <c r="F30" s="8" t="b">
        <v>1</v>
      </c>
      <c r="G30" s="4"/>
      <c r="H30" s="4"/>
    </row>
    <row r="31" spans="1:8" x14ac:dyDescent="0.4">
      <c r="A31" s="7"/>
      <c r="B31" s="4"/>
      <c r="C31" s="8" t="s">
        <v>606</v>
      </c>
      <c r="D31" s="8" t="s">
        <v>607</v>
      </c>
      <c r="E31" s="8" t="s">
        <v>598</v>
      </c>
      <c r="F31" s="8" t="b">
        <v>1</v>
      </c>
      <c r="G31" s="4"/>
      <c r="H31" s="4"/>
    </row>
    <row r="32" spans="1:8" x14ac:dyDescent="0.4">
      <c r="A32" s="7"/>
      <c r="B32" s="4"/>
      <c r="C32" s="8" t="s">
        <v>12</v>
      </c>
      <c r="D32" s="8" t="s">
        <v>608</v>
      </c>
      <c r="E32" s="8"/>
      <c r="F32" s="8"/>
      <c r="G32" s="4"/>
      <c r="H32" s="4"/>
    </row>
    <row r="33" spans="1:8" x14ac:dyDescent="0.4">
      <c r="A33" s="7"/>
      <c r="B33" s="4"/>
      <c r="C33" s="8" t="s">
        <v>64</v>
      </c>
      <c r="D33" s="8" t="s">
        <v>609</v>
      </c>
      <c r="E33" s="8" t="s">
        <v>610</v>
      </c>
      <c r="F33" s="8" t="b">
        <v>1</v>
      </c>
      <c r="G33" s="4"/>
      <c r="H33" s="4"/>
    </row>
    <row r="34" spans="1:8" x14ac:dyDescent="0.4">
      <c r="A34" s="7"/>
      <c r="B34" s="4"/>
      <c r="C34" s="8" t="s">
        <v>611</v>
      </c>
      <c r="D34" s="8" t="s">
        <v>612</v>
      </c>
      <c r="E34" s="8" t="s">
        <v>610</v>
      </c>
      <c r="F34" s="8" t="b">
        <v>1</v>
      </c>
      <c r="G34" s="4"/>
      <c r="H34" s="4"/>
    </row>
    <row r="35" spans="1:8" x14ac:dyDescent="0.4">
      <c r="A35" s="7"/>
      <c r="B35" s="4"/>
      <c r="C35" s="8" t="s">
        <v>613</v>
      </c>
      <c r="D35" s="8" t="s">
        <v>614</v>
      </c>
      <c r="E35" s="8" t="s">
        <v>610</v>
      </c>
      <c r="F35" s="8" t="b">
        <v>1</v>
      </c>
      <c r="G35" s="4"/>
      <c r="H35" s="4"/>
    </row>
    <row r="36" spans="1:8" x14ac:dyDescent="0.4">
      <c r="A36" s="7"/>
      <c r="B36" s="4"/>
      <c r="C36" s="8" t="s">
        <v>615</v>
      </c>
      <c r="D36" s="8" t="s">
        <v>616</v>
      </c>
      <c r="E36" s="8" t="s">
        <v>610</v>
      </c>
      <c r="F36" s="8" t="b">
        <v>1</v>
      </c>
      <c r="G36" s="4"/>
      <c r="H36" s="4"/>
    </row>
    <row r="37" spans="1:8" x14ac:dyDescent="0.4">
      <c r="A37" s="7"/>
      <c r="B37" s="4"/>
      <c r="C37" s="8" t="s">
        <v>617</v>
      </c>
      <c r="D37" s="8" t="s">
        <v>618</v>
      </c>
      <c r="E37" s="8" t="s">
        <v>610</v>
      </c>
      <c r="F37" s="8" t="b">
        <v>1</v>
      </c>
      <c r="G37" s="4"/>
      <c r="H37" s="4"/>
    </row>
    <row r="38" spans="1:8" x14ac:dyDescent="0.4">
      <c r="A38" s="7"/>
      <c r="B38" s="4"/>
      <c r="C38" s="8" t="s">
        <v>70</v>
      </c>
      <c r="D38" s="8" t="s">
        <v>619</v>
      </c>
      <c r="E38" s="8" t="s">
        <v>610</v>
      </c>
      <c r="F38" s="8" t="b">
        <v>1</v>
      </c>
      <c r="G38" s="4"/>
      <c r="H38" s="4"/>
    </row>
    <row r="39" spans="1:8" x14ac:dyDescent="0.4">
      <c r="A39" s="7"/>
      <c r="B39" s="4"/>
      <c r="C39" s="8" t="s">
        <v>14</v>
      </c>
      <c r="D39" s="8" t="s">
        <v>620</v>
      </c>
      <c r="E39" s="8"/>
      <c r="F39" s="8"/>
      <c r="G39" s="4"/>
      <c r="H39" s="4"/>
    </row>
    <row r="40" spans="1:8" x14ac:dyDescent="0.4">
      <c r="A40" s="7"/>
      <c r="B40" s="4"/>
      <c r="C40" s="8" t="s">
        <v>621</v>
      </c>
      <c r="D40" s="8" t="s">
        <v>622</v>
      </c>
      <c r="E40" s="8"/>
      <c r="F40" s="8"/>
      <c r="G40" s="4"/>
      <c r="H40" s="4"/>
    </row>
    <row r="41" spans="1:8" x14ac:dyDescent="0.4">
      <c r="A41" s="7"/>
      <c r="B41" s="4"/>
      <c r="C41" s="8" t="s">
        <v>623</v>
      </c>
      <c r="D41" s="8" t="s">
        <v>624</v>
      </c>
      <c r="E41" s="8"/>
      <c r="F41" s="8"/>
      <c r="G41" s="4"/>
      <c r="H41" s="4"/>
    </row>
    <row r="42" spans="1:8" x14ac:dyDescent="0.4">
      <c r="A42" s="7"/>
      <c r="B42" s="4"/>
      <c r="C42" s="8" t="s">
        <v>86</v>
      </c>
      <c r="D42" s="8" t="s">
        <v>625</v>
      </c>
      <c r="E42" s="8"/>
      <c r="F42" s="8"/>
      <c r="G42" s="4"/>
      <c r="H42" s="4"/>
    </row>
    <row r="43" spans="1:8" x14ac:dyDescent="0.4">
      <c r="A43" s="7"/>
      <c r="B43" s="4"/>
      <c r="C43" s="8" t="s">
        <v>626</v>
      </c>
      <c r="D43" s="8" t="s">
        <v>627</v>
      </c>
      <c r="E43" s="8"/>
      <c r="F43" s="8"/>
      <c r="G43" s="4"/>
      <c r="H43" s="4"/>
    </row>
    <row r="44" spans="1:8" x14ac:dyDescent="0.4">
      <c r="A44" s="7"/>
      <c r="B44" s="4"/>
      <c r="C44" s="8"/>
      <c r="D44" s="8"/>
      <c r="E44" s="8"/>
      <c r="F44" s="8"/>
      <c r="G44" s="4"/>
      <c r="H44" s="4"/>
    </row>
    <row r="45" spans="1:8" x14ac:dyDescent="0.4">
      <c r="A45" s="7"/>
      <c r="B45" s="4"/>
      <c r="C45" s="8" t="s">
        <v>562</v>
      </c>
      <c r="D45" s="8" t="s">
        <v>628</v>
      </c>
      <c r="E45" s="8" t="s">
        <v>629</v>
      </c>
      <c r="F45" s="8"/>
      <c r="G45" s="4"/>
      <c r="H45" s="4"/>
    </row>
    <row r="46" spans="1:8" x14ac:dyDescent="0.4">
      <c r="A46" s="7"/>
      <c r="B46" s="4"/>
      <c r="C46" s="8" t="s">
        <v>566</v>
      </c>
      <c r="D46" s="8" t="s">
        <v>630</v>
      </c>
      <c r="E46" s="8" t="s">
        <v>629</v>
      </c>
      <c r="F46" s="8"/>
      <c r="G46" s="4"/>
      <c r="H46" s="4"/>
    </row>
    <row r="47" spans="1:8" x14ac:dyDescent="0.4">
      <c r="A47" s="7"/>
      <c r="B47" s="4"/>
      <c r="C47" s="8" t="s">
        <v>568</v>
      </c>
      <c r="D47" s="8" t="s">
        <v>631</v>
      </c>
      <c r="E47" s="8" t="s">
        <v>629</v>
      </c>
      <c r="F47" s="8"/>
      <c r="G47" s="4"/>
      <c r="H47" s="4"/>
    </row>
    <row r="48" spans="1:8" x14ac:dyDescent="0.4">
      <c r="A48" s="7"/>
      <c r="B48" s="4"/>
      <c r="C48" s="8" t="s">
        <v>570</v>
      </c>
      <c r="D48" s="8" t="s">
        <v>590</v>
      </c>
      <c r="E48" s="8" t="s">
        <v>629</v>
      </c>
      <c r="F48" s="8"/>
      <c r="G48" s="4"/>
      <c r="H48" s="4"/>
    </row>
    <row r="49" spans="1:8" x14ac:dyDescent="0.4">
      <c r="A49" s="7"/>
      <c r="B49" s="4"/>
      <c r="C49" s="8" t="s">
        <v>572</v>
      </c>
      <c r="D49" s="8" t="s">
        <v>632</v>
      </c>
      <c r="E49" s="8" t="s">
        <v>629</v>
      </c>
      <c r="F49" s="8"/>
      <c r="G49" s="4"/>
      <c r="H49" s="4"/>
    </row>
    <row r="50" spans="1:8" x14ac:dyDescent="0.4">
      <c r="A50" s="7"/>
      <c r="B50" s="4"/>
      <c r="C50" s="8" t="s">
        <v>574</v>
      </c>
      <c r="D50" s="8" t="s">
        <v>593</v>
      </c>
      <c r="E50" s="8" t="s">
        <v>629</v>
      </c>
      <c r="F50" s="8"/>
      <c r="G50" s="4"/>
      <c r="H50" s="4"/>
    </row>
    <row r="51" spans="1:8" x14ac:dyDescent="0.4">
      <c r="A51" s="7"/>
      <c r="B51" s="4"/>
      <c r="C51" s="8" t="s">
        <v>576</v>
      </c>
      <c r="D51" s="8" t="s">
        <v>594</v>
      </c>
      <c r="E51" s="8" t="s">
        <v>629</v>
      </c>
      <c r="F51" s="8"/>
      <c r="G51" s="4"/>
      <c r="H51" s="4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28"/>
  <sheetViews>
    <sheetView showGridLines="0" workbookViewId="0">
      <pane ySplit="5" topLeftCell="A6" activePane="bottomLeft" state="frozen"/>
      <selection activeCell="H20" sqref="H20"/>
      <selection pane="bottomLeft" activeCell="C14" sqref="C14"/>
    </sheetView>
  </sheetViews>
  <sheetFormatPr defaultRowHeight="13.15" x14ac:dyDescent="0.4"/>
  <cols>
    <col min="1" max="1" width="27.42578125" style="2" customWidth="1"/>
    <col min="3" max="3" width="35.42578125" customWidth="1"/>
    <col min="4" max="4" width="11" customWidth="1"/>
    <col min="5" max="5" width="8.5703125" style="3" customWidth="1"/>
    <col min="6" max="6" width="21.42578125" customWidth="1"/>
    <col min="8" max="8" width="62.42578125" customWidth="1"/>
    <col min="10" max="10" width="28" customWidth="1"/>
  </cols>
  <sheetData>
    <row r="1" spans="1:10" x14ac:dyDescent="0.4">
      <c r="A1" s="27" t="str">
        <f>'✅'!A1</f>
        <v>AnPhat Holding</v>
      </c>
      <c r="B1" s="4"/>
      <c r="C1" s="4"/>
      <c r="D1" s="4"/>
      <c r="E1" s="21"/>
      <c r="F1" s="4"/>
      <c r="G1" s="4"/>
      <c r="H1" s="4"/>
      <c r="I1" s="4"/>
      <c r="J1" s="4"/>
    </row>
    <row r="2" spans="1:10" x14ac:dyDescent="0.4">
      <c r="A2" s="27"/>
      <c r="B2" s="4"/>
      <c r="C2" s="4"/>
      <c r="D2" s="4"/>
      <c r="E2" s="21"/>
      <c r="F2" s="4"/>
      <c r="G2" s="4"/>
      <c r="H2" s="4"/>
      <c r="I2" s="4"/>
      <c r="J2" s="4"/>
    </row>
    <row r="3" spans="1:10" x14ac:dyDescent="0.4">
      <c r="A3" s="27"/>
      <c r="B3" s="4"/>
      <c r="C3" s="4" t="s">
        <v>633</v>
      </c>
      <c r="D3" s="4"/>
      <c r="E3" s="21"/>
      <c r="F3" s="4" t="s">
        <v>633</v>
      </c>
      <c r="G3" s="4"/>
      <c r="H3" s="4" t="s">
        <v>634</v>
      </c>
      <c r="I3" s="4"/>
      <c r="J3" s="4"/>
    </row>
    <row r="4" spans="1:10" x14ac:dyDescent="0.4">
      <c r="A4" s="27"/>
      <c r="B4" s="4"/>
      <c r="C4" s="4"/>
      <c r="D4" s="4"/>
      <c r="E4" s="21"/>
      <c r="F4" s="4"/>
      <c r="G4" s="4"/>
      <c r="H4" s="4"/>
      <c r="I4" s="4"/>
      <c r="J4" s="4"/>
    </row>
    <row r="5" spans="1:10" x14ac:dyDescent="0.4">
      <c r="A5" s="6" t="str">
        <f>'Công ty'!A5</f>
        <v>BCTC hợp nhất</v>
      </c>
      <c r="B5" s="4"/>
      <c r="C5" s="4" t="s">
        <v>635</v>
      </c>
      <c r="D5" s="4" t="s">
        <v>636</v>
      </c>
      <c r="E5" s="21"/>
      <c r="F5" s="4" t="s">
        <v>637</v>
      </c>
      <c r="G5" s="4"/>
      <c r="H5" s="4" t="s">
        <v>638</v>
      </c>
      <c r="I5" s="4"/>
      <c r="J5" s="4" t="s">
        <v>639</v>
      </c>
    </row>
    <row r="6" spans="1:10" x14ac:dyDescent="0.4">
      <c r="A6" s="7"/>
      <c r="B6" s="4"/>
      <c r="C6" s="8" t="s">
        <v>495</v>
      </c>
      <c r="D6" s="8" t="s">
        <v>640</v>
      </c>
      <c r="E6" s="21"/>
      <c r="F6" s="8" t="s">
        <v>641</v>
      </c>
      <c r="G6" s="4"/>
      <c r="H6" s="8" t="s">
        <v>642</v>
      </c>
      <c r="I6" s="4"/>
      <c r="J6" s="4" t="s">
        <v>643</v>
      </c>
    </row>
    <row r="7" spans="1:10" x14ac:dyDescent="0.4">
      <c r="A7" s="7"/>
      <c r="B7" s="4"/>
      <c r="C7" s="8" t="s">
        <v>644</v>
      </c>
      <c r="D7" s="8" t="s">
        <v>640</v>
      </c>
      <c r="E7" s="21"/>
      <c r="F7" s="8" t="s">
        <v>645</v>
      </c>
      <c r="G7" s="4"/>
      <c r="H7" s="8" t="s">
        <v>646</v>
      </c>
      <c r="I7" s="4"/>
      <c r="J7" s="4" t="s">
        <v>647</v>
      </c>
    </row>
    <row r="8" spans="1:10" x14ac:dyDescent="0.4">
      <c r="A8" s="10" t="s">
        <v>10</v>
      </c>
      <c r="B8" s="4"/>
      <c r="C8" s="8" t="s">
        <v>648</v>
      </c>
      <c r="D8" s="8" t="s">
        <v>640</v>
      </c>
      <c r="E8" s="21"/>
      <c r="F8" s="8" t="s">
        <v>649</v>
      </c>
      <c r="G8" s="4"/>
      <c r="H8" s="8" t="s">
        <v>650</v>
      </c>
      <c r="I8" s="4"/>
      <c r="J8" s="4" t="s">
        <v>651</v>
      </c>
    </row>
    <row r="9" spans="1:10" x14ac:dyDescent="0.4">
      <c r="A9" s="7"/>
      <c r="B9" s="4"/>
      <c r="C9" s="8" t="s">
        <v>651</v>
      </c>
      <c r="D9" s="8" t="s">
        <v>640</v>
      </c>
      <c r="E9" s="21"/>
      <c r="F9" s="8" t="s">
        <v>652</v>
      </c>
      <c r="G9" s="4"/>
      <c r="H9" s="8" t="s">
        <v>653</v>
      </c>
      <c r="I9" s="4"/>
      <c r="J9" s="4" t="s">
        <v>654</v>
      </c>
    </row>
    <row r="10" spans="1:10" x14ac:dyDescent="0.4">
      <c r="A10" s="10" t="s">
        <v>15</v>
      </c>
      <c r="B10" s="4"/>
      <c r="C10" s="8" t="s">
        <v>655</v>
      </c>
      <c r="D10" s="8" t="s">
        <v>640</v>
      </c>
      <c r="E10" s="21"/>
      <c r="F10" s="4"/>
      <c r="G10" s="4"/>
      <c r="H10" s="8" t="s">
        <v>656</v>
      </c>
      <c r="I10" s="4"/>
      <c r="J10" s="4" t="s">
        <v>657</v>
      </c>
    </row>
    <row r="11" spans="1:10" x14ac:dyDescent="0.4">
      <c r="A11" s="7"/>
      <c r="B11" s="4"/>
      <c r="C11" s="8" t="s">
        <v>496</v>
      </c>
      <c r="D11" s="8" t="s">
        <v>658</v>
      </c>
      <c r="E11" s="21"/>
      <c r="F11" s="4"/>
      <c r="G11" s="4"/>
      <c r="H11" s="8" t="s">
        <v>659</v>
      </c>
      <c r="I11" s="4"/>
      <c r="J11" s="4" t="s">
        <v>660</v>
      </c>
    </row>
    <row r="12" spans="1:10" x14ac:dyDescent="0.4">
      <c r="A12" s="10" t="s">
        <v>16</v>
      </c>
      <c r="B12" s="4"/>
      <c r="C12" s="8" t="s">
        <v>661</v>
      </c>
      <c r="D12" s="8" t="s">
        <v>658</v>
      </c>
      <c r="E12" s="21"/>
      <c r="F12" s="4"/>
      <c r="G12" s="4"/>
      <c r="H12" s="8" t="s">
        <v>662</v>
      </c>
      <c r="I12" s="4"/>
      <c r="J12" s="4" t="s">
        <v>663</v>
      </c>
    </row>
    <row r="13" spans="1:10" x14ac:dyDescent="0.4">
      <c r="A13" s="7"/>
      <c r="B13" s="4"/>
      <c r="C13" s="8" t="s">
        <v>664</v>
      </c>
      <c r="D13" s="8" t="s">
        <v>658</v>
      </c>
      <c r="E13" s="21"/>
      <c r="F13" s="4"/>
      <c r="G13" s="4"/>
      <c r="H13" s="8" t="s">
        <v>665</v>
      </c>
      <c r="I13" s="4"/>
      <c r="J13" s="4" t="s">
        <v>666</v>
      </c>
    </row>
    <row r="14" spans="1:10" x14ac:dyDescent="0.4">
      <c r="A14" s="10" t="s">
        <v>17</v>
      </c>
      <c r="B14" s="4"/>
      <c r="C14" s="4"/>
      <c r="D14" s="4"/>
      <c r="E14" s="21"/>
      <c r="F14" s="4"/>
      <c r="G14" s="4"/>
      <c r="H14" s="8" t="s">
        <v>667</v>
      </c>
      <c r="I14" s="4"/>
      <c r="J14" s="4"/>
    </row>
    <row r="15" spans="1:10" x14ac:dyDescent="0.4">
      <c r="A15" s="7"/>
      <c r="B15" s="4"/>
      <c r="C15" s="4"/>
      <c r="D15" s="4"/>
      <c r="E15" s="21"/>
      <c r="F15" s="4"/>
      <c r="G15" s="4"/>
      <c r="H15" s="8" t="s">
        <v>668</v>
      </c>
      <c r="I15" s="4"/>
      <c r="J15" s="4"/>
    </row>
    <row r="16" spans="1:10" x14ac:dyDescent="0.4">
      <c r="A16" s="10" t="s">
        <v>18</v>
      </c>
      <c r="B16" s="4"/>
      <c r="C16" s="4"/>
      <c r="D16" s="4"/>
      <c r="E16" s="21"/>
      <c r="F16" s="4"/>
      <c r="G16" s="4"/>
      <c r="H16" s="8" t="s">
        <v>669</v>
      </c>
      <c r="I16" s="4"/>
      <c r="J16" s="4"/>
    </row>
    <row r="17" spans="1:10" x14ac:dyDescent="0.4">
      <c r="A17" s="7"/>
      <c r="B17" s="4"/>
      <c r="C17" s="4"/>
      <c r="D17" s="4"/>
      <c r="E17" s="21"/>
      <c r="F17" s="4"/>
      <c r="G17" s="4"/>
      <c r="H17" s="8" t="s">
        <v>670</v>
      </c>
      <c r="I17" s="4"/>
      <c r="J17" s="4"/>
    </row>
    <row r="18" spans="1:10" x14ac:dyDescent="0.4">
      <c r="A18" s="10" t="s">
        <v>19</v>
      </c>
      <c r="B18" s="4"/>
      <c r="C18" s="4"/>
      <c r="D18" s="4"/>
      <c r="E18" s="21"/>
      <c r="F18" s="4"/>
      <c r="G18" s="4"/>
      <c r="H18" s="4"/>
      <c r="I18" s="4"/>
      <c r="J18" s="4"/>
    </row>
    <row r="19" spans="1:10" x14ac:dyDescent="0.4">
      <c r="A19" s="7"/>
      <c r="B19" s="4"/>
      <c r="C19" s="4"/>
      <c r="D19" s="4"/>
      <c r="E19" s="21"/>
      <c r="F19" s="4"/>
      <c r="G19" s="4"/>
      <c r="H19" s="4"/>
      <c r="I19" s="4"/>
      <c r="J19" s="4"/>
    </row>
    <row r="20" spans="1:10" x14ac:dyDescent="0.4">
      <c r="A20" s="10" t="s">
        <v>20</v>
      </c>
      <c r="B20" s="4"/>
      <c r="C20" s="4"/>
      <c r="D20" s="4"/>
      <c r="E20" s="21"/>
      <c r="F20" s="4"/>
      <c r="G20" s="4"/>
      <c r="H20" s="4"/>
      <c r="I20" s="4"/>
      <c r="J20" s="4"/>
    </row>
    <row r="21" spans="1:10" x14ac:dyDescent="0.4">
      <c r="A21" s="7"/>
      <c r="B21" s="4"/>
      <c r="C21" s="4"/>
      <c r="D21" s="4"/>
      <c r="E21" s="21"/>
      <c r="F21" s="4"/>
      <c r="G21" s="4"/>
      <c r="H21" s="4"/>
      <c r="I21" s="4"/>
      <c r="J21" s="4"/>
    </row>
    <row r="22" spans="1:10" x14ac:dyDescent="0.4">
      <c r="A22" s="10" t="s">
        <v>21</v>
      </c>
      <c r="B22" s="4"/>
      <c r="C22" s="4"/>
      <c r="D22" s="4"/>
      <c r="E22" s="21"/>
      <c r="F22" s="4"/>
      <c r="G22" s="4"/>
      <c r="I22" s="4"/>
      <c r="J22" s="4"/>
    </row>
    <row r="23" spans="1:10" x14ac:dyDescent="0.4">
      <c r="A23" s="7"/>
      <c r="B23" s="4"/>
      <c r="C23" s="4"/>
      <c r="D23" s="4"/>
      <c r="E23" s="21"/>
      <c r="F23" s="4"/>
      <c r="G23" s="4"/>
      <c r="I23" s="4"/>
      <c r="J23" s="4"/>
    </row>
    <row r="24" spans="1:10" x14ac:dyDescent="0.4">
      <c r="A24" s="9" t="s">
        <v>22</v>
      </c>
      <c r="B24" s="4"/>
      <c r="C24" s="4"/>
      <c r="D24" s="4"/>
      <c r="E24" s="21"/>
      <c r="F24" s="4"/>
      <c r="G24" s="4"/>
      <c r="I24" s="4"/>
      <c r="J24" s="4"/>
    </row>
    <row r="25" spans="1:10" x14ac:dyDescent="0.4">
      <c r="A25" s="7"/>
      <c r="B25" s="4"/>
      <c r="C25" s="4"/>
      <c r="D25" s="4"/>
      <c r="E25" s="21"/>
      <c r="F25" s="4"/>
      <c r="G25" s="4"/>
      <c r="I25" s="4"/>
      <c r="J25" s="4"/>
    </row>
    <row r="26" spans="1:10" x14ac:dyDescent="0.4">
      <c r="A26" s="10" t="s">
        <v>23</v>
      </c>
      <c r="B26" s="4"/>
      <c r="C26" s="4"/>
      <c r="D26" s="4"/>
      <c r="E26" s="21"/>
      <c r="F26" s="4"/>
      <c r="G26" s="4"/>
      <c r="I26" s="4"/>
      <c r="J26" s="4"/>
    </row>
    <row r="27" spans="1:10" x14ac:dyDescent="0.4">
      <c r="A27" s="7"/>
      <c r="B27" s="4"/>
      <c r="C27" s="4"/>
      <c r="D27" s="4"/>
      <c r="E27" s="21"/>
      <c r="F27" s="4"/>
      <c r="G27" s="4"/>
      <c r="I27" s="4"/>
      <c r="J27" s="4"/>
    </row>
    <row r="28" spans="1:10" x14ac:dyDescent="0.4">
      <c r="A28" s="10" t="s">
        <v>24</v>
      </c>
      <c r="B28" s="4"/>
      <c r="C28" s="4"/>
      <c r="D28" s="4"/>
      <c r="E28" s="21"/>
      <c r="F28" s="4"/>
      <c r="G28" s="4"/>
      <c r="I28" s="4"/>
      <c r="J28" s="4"/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P36"/>
  <sheetViews>
    <sheetView showGridLines="0" topLeftCell="K1" zoomScaleNormal="100" workbookViewId="0">
      <pane ySplit="5" topLeftCell="A6" activePane="bottomLeft" state="frozen"/>
      <selection activeCell="H20" sqref="H20"/>
      <selection pane="bottomLeft" activeCell="L23" sqref="L23"/>
    </sheetView>
  </sheetViews>
  <sheetFormatPr defaultRowHeight="13.15" x14ac:dyDescent="0.4"/>
  <cols>
    <col min="1" max="1" width="27.42578125" style="2" customWidth="1"/>
    <col min="3" max="3" width="40.42578125" bestFit="1" customWidth="1"/>
    <col min="5" max="5" width="17" customWidth="1"/>
    <col min="7" max="7" width="14.78515625" customWidth="1"/>
    <col min="8" max="8" width="9.42578125" customWidth="1"/>
    <col min="10" max="10" width="0" hidden="1" customWidth="1"/>
    <col min="11" max="11" width="18.7109375" customWidth="1"/>
    <col min="12" max="12" width="60.2109375" bestFit="1" customWidth="1"/>
    <col min="13" max="13" width="16.42578125" customWidth="1"/>
    <col min="15" max="15" width="17.2109375" bestFit="1" customWidth="1"/>
  </cols>
  <sheetData>
    <row r="1" spans="1:16" ht="13.5" customHeight="1" x14ac:dyDescent="0.4">
      <c r="A1" s="27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</row>
    <row r="2" spans="1:16" ht="13.5" customHeight="1" x14ac:dyDescent="0.4">
      <c r="A2" s="27"/>
      <c r="B2" s="4"/>
      <c r="C2" s="4"/>
      <c r="D2" s="4"/>
      <c r="E2" s="4"/>
      <c r="F2" s="4"/>
      <c r="G2" s="4"/>
      <c r="H2" s="4"/>
      <c r="I2" s="4"/>
      <c r="J2" s="4"/>
    </row>
    <row r="3" spans="1:16" ht="13.5" customHeight="1" x14ac:dyDescent="0.4">
      <c r="A3" s="27"/>
      <c r="B3" s="5"/>
      <c r="C3" s="4" t="s">
        <v>671</v>
      </c>
      <c r="D3" s="4"/>
      <c r="E3" s="4" t="s">
        <v>672</v>
      </c>
      <c r="F3" s="4"/>
      <c r="G3" s="4" t="s">
        <v>673</v>
      </c>
      <c r="H3" s="4"/>
      <c r="I3" s="4"/>
      <c r="J3" s="4"/>
      <c r="K3" t="s">
        <v>674</v>
      </c>
      <c r="O3" t="s">
        <v>675</v>
      </c>
    </row>
    <row r="4" spans="1:16" ht="13.5" customHeight="1" x14ac:dyDescent="0.4">
      <c r="A4" s="27"/>
      <c r="B4" s="4"/>
      <c r="C4" s="4"/>
      <c r="D4" s="4"/>
      <c r="E4" s="4"/>
      <c r="F4" s="4"/>
      <c r="G4" s="4"/>
      <c r="H4" s="4"/>
      <c r="I4" s="4"/>
      <c r="J4" s="4"/>
    </row>
    <row r="5" spans="1:16" x14ac:dyDescent="0.4">
      <c r="A5" s="6" t="str">
        <f>'Công ty'!A5</f>
        <v>BCTC hợp nhất</v>
      </c>
      <c r="B5" s="4"/>
      <c r="C5" s="4" t="s">
        <v>671</v>
      </c>
      <c r="D5" s="4"/>
      <c r="E5" s="4" t="s">
        <v>672</v>
      </c>
      <c r="F5" s="4"/>
      <c r="G5" s="4" t="s">
        <v>673</v>
      </c>
      <c r="H5" s="4" t="s">
        <v>676</v>
      </c>
      <c r="I5" s="4"/>
      <c r="J5" s="4">
        <f ca="1">(YEAR(TODAY())-2000)*100</f>
        <v>2500</v>
      </c>
      <c r="K5" t="s">
        <v>674</v>
      </c>
      <c r="L5" t="s">
        <v>677</v>
      </c>
      <c r="M5" t="s">
        <v>678</v>
      </c>
      <c r="O5" s="24" t="s">
        <v>679</v>
      </c>
      <c r="P5" s="24" t="s">
        <v>680</v>
      </c>
    </row>
    <row r="6" spans="1:16" x14ac:dyDescent="0.4">
      <c r="A6" s="7"/>
      <c r="B6" s="4"/>
      <c r="C6" s="8" t="s">
        <v>681</v>
      </c>
      <c r="D6" s="4"/>
      <c r="E6" s="8" t="s">
        <v>682</v>
      </c>
      <c r="F6" s="4"/>
      <c r="G6" s="8" t="str">
        <f t="shared" ref="G6:G13" ca="1" si="0">"Q"&amp;J6</f>
        <v>Q2401</v>
      </c>
      <c r="H6" s="4" t="b">
        <f ca="1">IF(RIGHT(L_KY[[#This Row],[KỲ BÁO CÁO]],1)+0=4,TRUE,FALSE)</f>
        <v>0</v>
      </c>
      <c r="I6" s="4"/>
      <c r="J6" s="4">
        <f ca="1">J$5-100+1</f>
        <v>2401</v>
      </c>
      <c r="K6" s="25" t="s">
        <v>35</v>
      </c>
      <c r="L6" s="25" t="s">
        <v>34</v>
      </c>
      <c r="M6" s="25" t="s">
        <v>683</v>
      </c>
      <c r="O6" s="26" t="s">
        <v>684</v>
      </c>
      <c r="P6" s="26" t="s">
        <v>685</v>
      </c>
    </row>
    <row r="7" spans="1:16" x14ac:dyDescent="0.4">
      <c r="A7" s="7"/>
      <c r="B7" s="4"/>
      <c r="C7" s="8" t="s">
        <v>686</v>
      </c>
      <c r="D7" s="4"/>
      <c r="E7" s="8" t="s">
        <v>687</v>
      </c>
      <c r="F7" s="4"/>
      <c r="G7" s="8" t="str">
        <f t="shared" ca="1" si="0"/>
        <v>Q2402</v>
      </c>
      <c r="H7" s="4" t="b">
        <f ca="1">IF(RIGHT(L_KY[[#This Row],[KỲ BÁO CÁO]],1)+0=4,TRUE,FALSE)</f>
        <v>0</v>
      </c>
      <c r="I7" s="4"/>
      <c r="J7" s="4">
        <f ca="1">J$5-100+2</f>
        <v>2402</v>
      </c>
      <c r="K7" s="25" t="s">
        <v>37</v>
      </c>
      <c r="L7" s="25" t="s">
        <v>36</v>
      </c>
      <c r="M7" s="25" t="s">
        <v>683</v>
      </c>
      <c r="O7" s="26" t="s">
        <v>10</v>
      </c>
      <c r="P7" s="26" t="s">
        <v>688</v>
      </c>
    </row>
    <row r="8" spans="1:16" x14ac:dyDescent="0.4">
      <c r="A8" s="10" t="s">
        <v>10</v>
      </c>
      <c r="B8" s="4"/>
      <c r="C8" s="8" t="s">
        <v>689</v>
      </c>
      <c r="D8" s="4"/>
      <c r="E8" s="8" t="s">
        <v>690</v>
      </c>
      <c r="F8" s="4"/>
      <c r="G8" s="8" t="str">
        <f t="shared" ca="1" si="0"/>
        <v>Q2403</v>
      </c>
      <c r="H8" s="4" t="b">
        <f ca="1">IF(RIGHT(L_KY[[#This Row],[KỲ BÁO CÁO]],1)+0=4,TRUE,FALSE)</f>
        <v>0</v>
      </c>
      <c r="I8" s="4"/>
      <c r="J8" s="4">
        <f ca="1">J$5-100+3</f>
        <v>2403</v>
      </c>
      <c r="K8" s="25" t="s">
        <v>39</v>
      </c>
      <c r="L8" s="25" t="s">
        <v>38</v>
      </c>
      <c r="M8" s="25" t="s">
        <v>683</v>
      </c>
      <c r="O8" s="26" t="s">
        <v>691</v>
      </c>
      <c r="P8" s="26" t="s">
        <v>692</v>
      </c>
    </row>
    <row r="9" spans="1:16" x14ac:dyDescent="0.4">
      <c r="A9" s="7"/>
      <c r="B9" s="4"/>
      <c r="C9" s="8" t="s">
        <v>693</v>
      </c>
      <c r="D9" s="4"/>
      <c r="E9" s="4"/>
      <c r="F9" s="4"/>
      <c r="G9" s="8" t="str">
        <f t="shared" ca="1" si="0"/>
        <v>Q2404</v>
      </c>
      <c r="H9" s="4" t="b">
        <f ca="1">IF(RIGHT(L_KY[[#This Row],[KỲ BÁO CÁO]],1)+0=4,TRUE,FALSE)</f>
        <v>1</v>
      </c>
      <c r="I9" s="4"/>
      <c r="J9" s="4">
        <f ca="1">J$5-100+4</f>
        <v>2404</v>
      </c>
      <c r="K9" s="25" t="s">
        <v>43</v>
      </c>
      <c r="L9" s="25" t="s">
        <v>42</v>
      </c>
      <c r="M9" s="25" t="s">
        <v>683</v>
      </c>
      <c r="O9" s="26" t="s">
        <v>694</v>
      </c>
      <c r="P9" s="26" t="s">
        <v>692</v>
      </c>
    </row>
    <row r="10" spans="1:16" x14ac:dyDescent="0.4">
      <c r="A10" s="10" t="s">
        <v>15</v>
      </c>
      <c r="B10" s="4"/>
      <c r="C10" s="8" t="s">
        <v>695</v>
      </c>
      <c r="D10" s="4"/>
      <c r="E10" s="4"/>
      <c r="F10" s="4"/>
      <c r="G10" s="8" t="str">
        <f t="shared" ca="1" si="0"/>
        <v>Q2501</v>
      </c>
      <c r="H10" s="4" t="b">
        <f ca="1">IF(RIGHT(L_KY[[#This Row],[KỲ BÁO CÁO]],1)+0=4,TRUE,FALSE)</f>
        <v>0</v>
      </c>
      <c r="I10" s="4"/>
      <c r="J10" s="4">
        <f ca="1">J$5+1</f>
        <v>2501</v>
      </c>
      <c r="K10" s="25" t="s">
        <v>47</v>
      </c>
      <c r="L10" s="25" t="s">
        <v>46</v>
      </c>
      <c r="M10" s="25" t="s">
        <v>683</v>
      </c>
      <c r="O10" s="26" t="s">
        <v>696</v>
      </c>
      <c r="P10" s="26" t="s">
        <v>697</v>
      </c>
    </row>
    <row r="11" spans="1:16" x14ac:dyDescent="0.4">
      <c r="A11" s="7"/>
      <c r="B11" s="4"/>
      <c r="C11" s="4"/>
      <c r="D11" s="4"/>
      <c r="E11" s="4"/>
      <c r="F11" s="4"/>
      <c r="G11" s="8" t="str">
        <f t="shared" ca="1" si="0"/>
        <v>Q2502</v>
      </c>
      <c r="H11" s="4" t="b">
        <f ca="1">IF(RIGHT(L_KY[[#This Row],[KỲ BÁO CÁO]],1)+0=4,TRUE,FALSE)</f>
        <v>0</v>
      </c>
      <c r="I11" s="4"/>
      <c r="J11" s="4">
        <f ca="1">J$5+2</f>
        <v>2502</v>
      </c>
      <c r="K11" s="25" t="s">
        <v>51</v>
      </c>
      <c r="L11" s="25" t="s">
        <v>50</v>
      </c>
      <c r="M11" s="25" t="s">
        <v>683</v>
      </c>
      <c r="O11" s="26" t="s">
        <v>698</v>
      </c>
      <c r="P11" s="26" t="s">
        <v>699</v>
      </c>
    </row>
    <row r="12" spans="1:16" x14ac:dyDescent="0.4">
      <c r="A12" s="10" t="s">
        <v>16</v>
      </c>
      <c r="B12" s="4"/>
      <c r="C12" s="4"/>
      <c r="D12" s="4"/>
      <c r="E12" s="4"/>
      <c r="F12" s="4"/>
      <c r="G12" s="8" t="str">
        <f t="shared" ca="1" si="0"/>
        <v>Q2503</v>
      </c>
      <c r="H12" s="4" t="b">
        <f ca="1">IF(RIGHT(L_KY[[#This Row],[KỲ BÁO CÁO]],1)+0=4,TRUE,FALSE)</f>
        <v>0</v>
      </c>
      <c r="I12" s="4"/>
      <c r="J12" s="4">
        <f ca="1">J$5+3</f>
        <v>2503</v>
      </c>
      <c r="K12" s="25" t="s">
        <v>55</v>
      </c>
      <c r="L12" s="25" t="s">
        <v>54</v>
      </c>
      <c r="M12" s="25" t="s">
        <v>683</v>
      </c>
      <c r="O12" s="26" t="s">
        <v>700</v>
      </c>
      <c r="P12" s="26" t="s">
        <v>701</v>
      </c>
    </row>
    <row r="13" spans="1:16" x14ac:dyDescent="0.4">
      <c r="A13" s="7"/>
      <c r="B13" s="4"/>
      <c r="C13" s="4"/>
      <c r="D13" s="4"/>
      <c r="E13" s="4"/>
      <c r="F13" s="4"/>
      <c r="G13" s="8" t="str">
        <f t="shared" ca="1" si="0"/>
        <v>Q2504</v>
      </c>
      <c r="H13" s="4" t="b">
        <f ca="1">IF(RIGHT(L_KY[[#This Row],[KỲ BÁO CÁO]],1)+0=4,TRUE,FALSE)</f>
        <v>1</v>
      </c>
      <c r="I13" s="4"/>
      <c r="J13" s="4">
        <f ca="1">J$5+4</f>
        <v>2504</v>
      </c>
      <c r="K13" s="25" t="s">
        <v>59</v>
      </c>
      <c r="L13" s="25" t="s">
        <v>58</v>
      </c>
      <c r="M13" s="25" t="s">
        <v>683</v>
      </c>
      <c r="O13" s="26" t="s">
        <v>702</v>
      </c>
      <c r="P13" s="26" t="s">
        <v>703</v>
      </c>
    </row>
    <row r="14" spans="1:16" x14ac:dyDescent="0.4">
      <c r="A14" s="10" t="s">
        <v>17</v>
      </c>
      <c r="B14" s="4"/>
      <c r="C14" s="4"/>
      <c r="D14" s="4"/>
      <c r="E14" s="4"/>
      <c r="F14" s="4"/>
      <c r="G14" s="4"/>
      <c r="H14" s="4"/>
      <c r="I14" s="4"/>
      <c r="J14" s="4"/>
      <c r="K14" s="25" t="s">
        <v>63</v>
      </c>
      <c r="L14" s="25" t="s">
        <v>62</v>
      </c>
      <c r="M14" s="25" t="s">
        <v>683</v>
      </c>
      <c r="O14" s="26" t="s">
        <v>704</v>
      </c>
      <c r="P14" s="26" t="s">
        <v>705</v>
      </c>
    </row>
    <row r="15" spans="1:16" x14ac:dyDescent="0.4">
      <c r="A15" s="7"/>
      <c r="B15" s="4"/>
      <c r="C15" s="4"/>
      <c r="D15" s="4"/>
      <c r="E15" s="4"/>
      <c r="F15" s="4"/>
      <c r="G15" s="4"/>
      <c r="H15" s="4"/>
      <c r="I15" s="4"/>
      <c r="J15" s="4"/>
      <c r="K15" s="25" t="s">
        <v>67</v>
      </c>
      <c r="L15" s="25" t="s">
        <v>66</v>
      </c>
      <c r="M15" s="25" t="s">
        <v>683</v>
      </c>
      <c r="O15" s="26" t="s">
        <v>706</v>
      </c>
      <c r="P15" s="26" t="s">
        <v>707</v>
      </c>
    </row>
    <row r="16" spans="1:16" x14ac:dyDescent="0.4">
      <c r="A16" s="10" t="s">
        <v>18</v>
      </c>
      <c r="B16" s="4"/>
      <c r="C16" s="4"/>
      <c r="D16" s="4"/>
      <c r="E16" s="4"/>
      <c r="F16" s="4"/>
      <c r="G16" s="4"/>
      <c r="H16" s="4"/>
      <c r="I16" s="4"/>
      <c r="J16" s="4"/>
      <c r="K16" s="25" t="s">
        <v>69</v>
      </c>
      <c r="L16" s="25" t="s">
        <v>68</v>
      </c>
      <c r="M16" s="25" t="s">
        <v>683</v>
      </c>
      <c r="O16" s="26" t="s">
        <v>708</v>
      </c>
      <c r="P16" s="26" t="s">
        <v>709</v>
      </c>
    </row>
    <row r="17" spans="1:16" x14ac:dyDescent="0.4">
      <c r="A17" s="7"/>
      <c r="B17" s="4"/>
      <c r="C17" s="4"/>
      <c r="D17" s="4"/>
      <c r="E17" s="4"/>
      <c r="F17" s="4"/>
      <c r="G17" s="4"/>
      <c r="H17" s="4"/>
      <c r="I17" s="4"/>
      <c r="J17" s="4"/>
      <c r="K17" s="25" t="s">
        <v>73</v>
      </c>
      <c r="L17" s="25" t="s">
        <v>72</v>
      </c>
      <c r="M17" s="25" t="s">
        <v>683</v>
      </c>
      <c r="O17" s="26" t="s">
        <v>710</v>
      </c>
      <c r="P17" s="26" t="s">
        <v>711</v>
      </c>
    </row>
    <row r="18" spans="1:16" x14ac:dyDescent="0.4">
      <c r="A18" s="10" t="s">
        <v>19</v>
      </c>
      <c r="B18" s="4"/>
      <c r="C18" s="4"/>
      <c r="D18" s="4"/>
      <c r="E18" s="4"/>
      <c r="F18" s="4"/>
      <c r="G18" s="4"/>
      <c r="H18" s="4"/>
      <c r="I18" s="4"/>
      <c r="J18" s="4"/>
      <c r="K18" s="25" t="s">
        <v>77</v>
      </c>
      <c r="L18" s="25" t="s">
        <v>76</v>
      </c>
      <c r="M18" s="25" t="s">
        <v>683</v>
      </c>
      <c r="O18" s="26" t="s">
        <v>712</v>
      </c>
      <c r="P18" s="26" t="s">
        <v>713</v>
      </c>
    </row>
    <row r="19" spans="1:16" x14ac:dyDescent="0.4">
      <c r="A19" s="7"/>
      <c r="B19" s="4"/>
      <c r="C19" s="4"/>
      <c r="D19" s="4"/>
      <c r="E19" s="4"/>
      <c r="F19" s="4"/>
      <c r="G19" s="4"/>
      <c r="H19" s="4"/>
      <c r="I19" s="4"/>
      <c r="J19" s="4"/>
      <c r="K19" s="25" t="s">
        <v>81</v>
      </c>
      <c r="L19" s="25" t="s">
        <v>80</v>
      </c>
      <c r="M19" s="25" t="s">
        <v>683</v>
      </c>
      <c r="O19" s="26" t="s">
        <v>714</v>
      </c>
      <c r="P19" s="26" t="s">
        <v>715</v>
      </c>
    </row>
    <row r="20" spans="1:16" x14ac:dyDescent="0.4">
      <c r="A20" s="10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25" t="s">
        <v>85</v>
      </c>
      <c r="L20" s="25" t="s">
        <v>84</v>
      </c>
      <c r="M20" s="25" t="s">
        <v>683</v>
      </c>
      <c r="O20" s="26" t="s">
        <v>716</v>
      </c>
      <c r="P20" s="26" t="s">
        <v>717</v>
      </c>
    </row>
    <row r="21" spans="1:16" x14ac:dyDescent="0.4">
      <c r="A21" s="7"/>
      <c r="B21" s="4"/>
      <c r="C21" s="4"/>
      <c r="D21" s="4"/>
      <c r="E21" s="4"/>
      <c r="F21" s="4"/>
      <c r="G21" s="4"/>
      <c r="H21" s="4"/>
      <c r="I21" s="4"/>
      <c r="J21" s="4"/>
      <c r="K21" s="25" t="s">
        <v>89</v>
      </c>
      <c r="L21" s="25" t="s">
        <v>88</v>
      </c>
      <c r="M21" s="25" t="s">
        <v>683</v>
      </c>
      <c r="O21" s="26" t="s">
        <v>718</v>
      </c>
      <c r="P21" s="26" t="s">
        <v>719</v>
      </c>
    </row>
    <row r="22" spans="1:16" x14ac:dyDescent="0.4">
      <c r="A22" s="10" t="s">
        <v>21</v>
      </c>
      <c r="B22" s="4"/>
      <c r="C22" s="4"/>
      <c r="D22" s="4"/>
      <c r="E22" s="4"/>
      <c r="F22" s="4"/>
      <c r="G22" s="4"/>
      <c r="H22" s="4"/>
      <c r="I22" s="4"/>
      <c r="J22" s="4"/>
      <c r="K22" s="25" t="s">
        <v>93</v>
      </c>
      <c r="L22" s="25" t="s">
        <v>92</v>
      </c>
      <c r="M22" s="25" t="s">
        <v>683</v>
      </c>
      <c r="O22" s="26" t="s">
        <v>720</v>
      </c>
      <c r="P22" s="26" t="s">
        <v>721</v>
      </c>
    </row>
    <row r="23" spans="1:16" x14ac:dyDescent="0.4">
      <c r="A23" s="7"/>
      <c r="B23" s="4"/>
      <c r="C23" s="4"/>
      <c r="D23" s="4"/>
      <c r="E23" s="4"/>
      <c r="F23" s="4"/>
      <c r="G23" s="4"/>
      <c r="H23" s="4"/>
      <c r="I23" s="4"/>
      <c r="J23" s="4"/>
      <c r="K23" s="25" t="s">
        <v>97</v>
      </c>
      <c r="L23" s="25" t="s">
        <v>96</v>
      </c>
      <c r="M23" s="25" t="s">
        <v>683</v>
      </c>
      <c r="O23" s="26" t="s">
        <v>722</v>
      </c>
      <c r="P23" s="26" t="s">
        <v>723</v>
      </c>
    </row>
    <row r="24" spans="1:16" x14ac:dyDescent="0.4">
      <c r="A24" s="10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25" t="s">
        <v>101</v>
      </c>
      <c r="L24" s="25" t="s">
        <v>100</v>
      </c>
      <c r="M24" s="25" t="s">
        <v>683</v>
      </c>
      <c r="O24" s="26" t="s">
        <v>598</v>
      </c>
      <c r="P24" s="26" t="s">
        <v>724</v>
      </c>
    </row>
    <row r="25" spans="1:16" x14ac:dyDescent="0.4">
      <c r="A25" s="7"/>
      <c r="B25" s="4"/>
      <c r="C25" s="4"/>
      <c r="D25" s="4"/>
      <c r="E25" s="4"/>
      <c r="F25" s="4"/>
      <c r="G25" s="4"/>
      <c r="H25" s="4"/>
      <c r="I25" s="4"/>
      <c r="J25" s="4"/>
      <c r="K25" s="25" t="s">
        <v>105</v>
      </c>
      <c r="L25" s="25" t="s">
        <v>104</v>
      </c>
      <c r="M25" s="25" t="s">
        <v>683</v>
      </c>
      <c r="O25" s="26" t="s">
        <v>725</v>
      </c>
      <c r="P25" s="26" t="s">
        <v>726</v>
      </c>
    </row>
    <row r="26" spans="1:16" x14ac:dyDescent="0.4">
      <c r="A26" s="9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25" t="s">
        <v>109</v>
      </c>
      <c r="L26" s="25" t="s">
        <v>108</v>
      </c>
      <c r="M26" s="25" t="s">
        <v>683</v>
      </c>
      <c r="O26" s="26" t="s">
        <v>727</v>
      </c>
      <c r="P26" s="26" t="s">
        <v>728</v>
      </c>
    </row>
    <row r="27" spans="1:16" x14ac:dyDescent="0.4">
      <c r="A27" s="7"/>
      <c r="B27" s="4"/>
      <c r="C27" s="4"/>
      <c r="D27" s="4"/>
      <c r="E27" s="4"/>
      <c r="F27" s="4"/>
      <c r="G27" s="4"/>
      <c r="H27" s="4"/>
      <c r="I27" s="4"/>
      <c r="J27" s="4"/>
      <c r="K27" s="25" t="s">
        <v>113</v>
      </c>
      <c r="L27" s="25" t="s">
        <v>112</v>
      </c>
      <c r="M27" s="25" t="s">
        <v>683</v>
      </c>
      <c r="O27" s="26" t="s">
        <v>729</v>
      </c>
      <c r="P27" s="26" t="s">
        <v>730</v>
      </c>
    </row>
    <row r="28" spans="1:16" x14ac:dyDescent="0.4">
      <c r="A28" s="10" t="s">
        <v>24</v>
      </c>
      <c r="B28" s="4"/>
      <c r="D28" s="4"/>
      <c r="E28" s="4"/>
      <c r="F28" s="4"/>
      <c r="G28" s="4"/>
      <c r="H28" s="4"/>
      <c r="I28" s="4"/>
      <c r="J28" s="4"/>
      <c r="K28" s="25" t="s">
        <v>117</v>
      </c>
      <c r="L28" s="25" t="s">
        <v>116</v>
      </c>
      <c r="M28" s="25" t="s">
        <v>683</v>
      </c>
      <c r="O28" s="26" t="s">
        <v>731</v>
      </c>
      <c r="P28" s="26" t="s">
        <v>732</v>
      </c>
    </row>
    <row r="29" spans="1:16" x14ac:dyDescent="0.4">
      <c r="K29" s="25" t="s">
        <v>121</v>
      </c>
      <c r="L29" s="25" t="s">
        <v>120</v>
      </c>
      <c r="M29" s="25" t="s">
        <v>683</v>
      </c>
      <c r="O29" s="26" t="s">
        <v>733</v>
      </c>
      <c r="P29" s="26" t="s">
        <v>734</v>
      </c>
    </row>
    <row r="30" spans="1:16" x14ac:dyDescent="0.4">
      <c r="K30" s="25" t="s">
        <v>125</v>
      </c>
      <c r="L30" s="25" t="s">
        <v>124</v>
      </c>
      <c r="M30" s="25" t="s">
        <v>683</v>
      </c>
      <c r="O30" s="26" t="s">
        <v>735</v>
      </c>
      <c r="P30" s="26" t="s">
        <v>699</v>
      </c>
    </row>
    <row r="31" spans="1:16" x14ac:dyDescent="0.4">
      <c r="O31" s="26" t="s">
        <v>736</v>
      </c>
      <c r="P31" s="26" t="s">
        <v>737</v>
      </c>
    </row>
    <row r="32" spans="1:16" x14ac:dyDescent="0.4">
      <c r="O32" s="26" t="s">
        <v>738</v>
      </c>
      <c r="P32" s="26" t="s">
        <v>739</v>
      </c>
    </row>
    <row r="33" spans="15:16" x14ac:dyDescent="0.4">
      <c r="O33" s="26" t="s">
        <v>740</v>
      </c>
      <c r="P33" s="26" t="s">
        <v>741</v>
      </c>
    </row>
    <row r="34" spans="15:16" x14ac:dyDescent="0.4">
      <c r="O34" s="26" t="s">
        <v>742</v>
      </c>
      <c r="P34" s="26" t="s">
        <v>743</v>
      </c>
    </row>
    <row r="35" spans="15:16" x14ac:dyDescent="0.4">
      <c r="O35" s="26" t="s">
        <v>744</v>
      </c>
      <c r="P35" s="26" t="s">
        <v>745</v>
      </c>
    </row>
    <row r="36" spans="15:16" x14ac:dyDescent="0.4">
      <c r="O36" s="26" t="s">
        <v>746</v>
      </c>
      <c r="P36" s="26" t="s">
        <v>747</v>
      </c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8" sqref="A8"/>
    </sheetView>
  </sheetViews>
  <sheetFormatPr defaultRowHeight="13.15" x14ac:dyDescent="0.4"/>
  <cols>
    <col min="1" max="1" width="27.42578125" style="2" customWidth="1"/>
    <col min="3" max="3" width="17" customWidth="1"/>
    <col min="4" max="4" width="10.42578125" customWidth="1"/>
  </cols>
  <sheetData>
    <row r="1" spans="1:4" ht="13.25" customHeight="1" x14ac:dyDescent="0.4">
      <c r="A1" s="27" t="s">
        <v>748</v>
      </c>
      <c r="B1" s="4"/>
      <c r="C1" s="4"/>
      <c r="D1" s="4"/>
    </row>
    <row r="2" spans="1:4" ht="13.25" customHeight="1" x14ac:dyDescent="0.4">
      <c r="A2" s="27"/>
      <c r="B2" s="4"/>
      <c r="C2" s="4"/>
      <c r="D2" s="4"/>
    </row>
    <row r="3" spans="1:4" ht="13.25" customHeight="1" x14ac:dyDescent="0.4">
      <c r="A3" s="27"/>
      <c r="B3" s="4"/>
      <c r="C3" s="4" t="s">
        <v>749</v>
      </c>
      <c r="D3" s="4"/>
    </row>
    <row r="4" spans="1:4" ht="13.25" customHeight="1" x14ac:dyDescent="0.4">
      <c r="A4" s="27"/>
      <c r="B4" s="4"/>
      <c r="C4" s="4"/>
      <c r="D4" s="4"/>
    </row>
    <row r="5" spans="1:4" x14ac:dyDescent="0.4">
      <c r="A5" s="6" t="s">
        <v>26</v>
      </c>
      <c r="B5" s="4"/>
      <c r="C5" s="4" t="s">
        <v>750</v>
      </c>
      <c r="D5" s="4" t="s">
        <v>751</v>
      </c>
    </row>
    <row r="6" spans="1:4" x14ac:dyDescent="0.4">
      <c r="A6" s="7"/>
      <c r="B6" s="4"/>
      <c r="C6" s="4" t="s">
        <v>752</v>
      </c>
      <c r="D6" s="8" t="b">
        <v>0</v>
      </c>
    </row>
    <row r="7" spans="1:4" x14ac:dyDescent="0.4">
      <c r="A7" s="7"/>
      <c r="B7" s="4"/>
      <c r="C7" s="4"/>
      <c r="D7" s="4"/>
    </row>
    <row r="8" spans="1:4" x14ac:dyDescent="0.4">
      <c r="A8" s="10" t="s">
        <v>10</v>
      </c>
      <c r="B8" s="4"/>
      <c r="C8" s="4"/>
      <c r="D8" s="4"/>
    </row>
    <row r="9" spans="1:4" x14ac:dyDescent="0.4">
      <c r="A9" s="7"/>
      <c r="B9" s="4"/>
      <c r="C9" s="4"/>
      <c r="D9" s="4"/>
    </row>
    <row r="10" spans="1:4" x14ac:dyDescent="0.4">
      <c r="A10" s="10" t="s">
        <v>15</v>
      </c>
      <c r="B10" s="4"/>
      <c r="C10" s="4"/>
      <c r="D10" s="4"/>
    </row>
    <row r="11" spans="1:4" x14ac:dyDescent="0.4">
      <c r="A11" s="7"/>
      <c r="B11" s="4"/>
      <c r="C11" s="4"/>
      <c r="D11" s="4"/>
    </row>
    <row r="12" spans="1:4" x14ac:dyDescent="0.4">
      <c r="A12" s="10" t="s">
        <v>16</v>
      </c>
      <c r="B12" s="4"/>
      <c r="C12" s="4"/>
      <c r="D12" s="4"/>
    </row>
    <row r="13" spans="1:4" x14ac:dyDescent="0.4">
      <c r="A13" s="7"/>
      <c r="B13" s="4"/>
      <c r="C13" s="4"/>
      <c r="D13" s="4"/>
    </row>
    <row r="14" spans="1:4" x14ac:dyDescent="0.4">
      <c r="A14" s="10" t="s">
        <v>17</v>
      </c>
      <c r="B14" s="4"/>
      <c r="C14" s="4"/>
      <c r="D14" s="4"/>
    </row>
    <row r="15" spans="1:4" x14ac:dyDescent="0.4">
      <c r="A15" s="7"/>
      <c r="B15" s="4"/>
      <c r="C15" s="4"/>
      <c r="D15" s="4"/>
    </row>
    <row r="16" spans="1:4" x14ac:dyDescent="0.4">
      <c r="A16" s="10" t="s">
        <v>18</v>
      </c>
      <c r="B16" s="4"/>
      <c r="C16" s="4"/>
      <c r="D16" s="4"/>
    </row>
    <row r="17" spans="1:4" x14ac:dyDescent="0.4">
      <c r="A17" s="7"/>
      <c r="B17" s="4"/>
      <c r="C17" s="4"/>
      <c r="D17" s="4"/>
    </row>
    <row r="18" spans="1:4" x14ac:dyDescent="0.4">
      <c r="A18" s="10" t="s">
        <v>19</v>
      </c>
      <c r="B18" s="4"/>
      <c r="C18" s="4"/>
      <c r="D18" s="4"/>
    </row>
    <row r="19" spans="1:4" x14ac:dyDescent="0.4">
      <c r="A19" s="7"/>
      <c r="B19" s="4"/>
      <c r="C19" s="4"/>
      <c r="D19" s="4"/>
    </row>
    <row r="20" spans="1:4" x14ac:dyDescent="0.4">
      <c r="A20" s="10" t="s">
        <v>20</v>
      </c>
      <c r="B20" s="4"/>
      <c r="C20" s="4"/>
      <c r="D20" s="4"/>
    </row>
    <row r="21" spans="1:4" x14ac:dyDescent="0.4">
      <c r="A21" s="7"/>
      <c r="B21" s="4"/>
      <c r="C21" s="4"/>
      <c r="D21" s="4"/>
    </row>
    <row r="22" spans="1:4" x14ac:dyDescent="0.4">
      <c r="A22" s="10" t="s">
        <v>21</v>
      </c>
      <c r="B22" s="4"/>
      <c r="C22" s="4"/>
      <c r="D22" s="4"/>
    </row>
    <row r="23" spans="1:4" x14ac:dyDescent="0.4">
      <c r="A23" s="7"/>
      <c r="B23" s="4"/>
      <c r="C23" s="4"/>
      <c r="D23" s="4"/>
    </row>
    <row r="24" spans="1:4" x14ac:dyDescent="0.4">
      <c r="A24" s="10" t="s">
        <v>22</v>
      </c>
      <c r="B24" s="4"/>
      <c r="C24" s="4"/>
      <c r="D24" s="4"/>
    </row>
    <row r="25" spans="1:4" x14ac:dyDescent="0.4">
      <c r="A25" s="7"/>
      <c r="B25" s="4"/>
      <c r="C25" s="4"/>
      <c r="D25" s="4"/>
    </row>
    <row r="26" spans="1:4" x14ac:dyDescent="0.4">
      <c r="A26" s="10" t="s">
        <v>23</v>
      </c>
      <c r="B26" s="4"/>
      <c r="C26" s="4"/>
      <c r="D26" s="4"/>
    </row>
    <row r="27" spans="1:4" x14ac:dyDescent="0.4">
      <c r="A27" s="7"/>
      <c r="B27" s="4"/>
      <c r="C27" s="4"/>
      <c r="D27" s="4"/>
    </row>
    <row r="28" spans="1:4" x14ac:dyDescent="0.4">
      <c r="A28" s="9" t="s">
        <v>24</v>
      </c>
      <c r="B28" s="4"/>
      <c r="C28" s="4"/>
      <c r="D28" s="4"/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3.15" x14ac:dyDescent="0.4"/>
  <cols>
    <col min="3" max="3" width="9.5703125" customWidth="1"/>
    <col min="4" max="4" width="9" customWidth="1"/>
    <col min="6" max="6" width="33.42578125" customWidth="1"/>
    <col min="7" max="9" width="42.42578125" customWidth="1"/>
    <col min="10" max="10" width="41.5703125" customWidth="1"/>
    <col min="11" max="11" width="56.42578125" customWidth="1"/>
    <col min="12" max="12" width="14.42578125" customWidth="1"/>
    <col min="13" max="13" width="10" customWidth="1"/>
    <col min="14" max="14" width="11.42578125" customWidth="1"/>
  </cols>
  <sheetData>
    <row r="1" spans="1:14" x14ac:dyDescent="0.4">
      <c r="A1" s="4" t="s">
        <v>32</v>
      </c>
      <c r="B1" s="4"/>
      <c r="C1" s="4" t="s">
        <v>0</v>
      </c>
      <c r="D1" s="4" t="s">
        <v>753</v>
      </c>
      <c r="E1" s="4" t="s">
        <v>754</v>
      </c>
      <c r="F1" s="4" t="s">
        <v>755</v>
      </c>
      <c r="G1" s="4" t="s">
        <v>756</v>
      </c>
      <c r="H1" s="4" t="s">
        <v>178</v>
      </c>
      <c r="I1" s="4" t="s">
        <v>177</v>
      </c>
      <c r="J1" s="4" t="s">
        <v>757</v>
      </c>
      <c r="K1" s="4" t="s">
        <v>758</v>
      </c>
      <c r="L1" s="4" t="s">
        <v>671</v>
      </c>
      <c r="M1" s="4" t="s">
        <v>672</v>
      </c>
      <c r="N1" s="4" t="s">
        <v>673</v>
      </c>
    </row>
    <row r="2" spans="1:14" x14ac:dyDescent="0.4">
      <c r="A2" s="4" t="b">
        <v>1</v>
      </c>
      <c r="B2" s="4" t="b" cm="1">
        <f t="array" ref="B2:B3">A2:A3</f>
        <v>1</v>
      </c>
      <c r="C2" s="4" t="str" cm="1">
        <f t="array" ref="C2:C5">L_TĐ[TẬP ĐOÀN]</f>
        <v>APH</v>
      </c>
      <c r="D2" s="4" t="str" cm="1">
        <f t="array" ref="D2:D9">_xlfn.UNIQUE(L_FS[KHOẢN MỤC])</f>
        <v>_</v>
      </c>
      <c r="E2" s="4" t="str" cm="1">
        <f t="array" ref="E2:E8">NH_TM[NH TM]</f>
        <v>N1</v>
      </c>
      <c r="F2" s="4" t="str" cm="1">
        <f t="array" ref="F2:F26">_xlfn.LET(_xlpm.a,L_CTY[MÃ],_xlpm.a&amp;IF(Chọn_mã_có_tên,_xlfn.XLOOKUP(_xlpm.a,_xlpm.a,L_CTY[KÝ HIỆU]),""))</f>
        <v>10_</v>
      </c>
      <c r="G2" s="4" t="str" cm="1">
        <f t="array" ref="G2:G107">_xlfn.LET(_xlpm.a,_xlfn._xlws.FILTER(L_FS[MÃ],L_FS[HT]=TRUE),_xlpm.a&amp;IF(Chọn_mã_có_tên,";"&amp;_xlfn.XLOOKUP(_xlpm.a,L_FS[MÃ],L_FS[CHỈ TIÊU]),""))</f>
        <v>000_</v>
      </c>
      <c r="H2" s="4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s="4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s="4" t="str" cm="1">
        <f t="array" ref="J2:J97">_xlfn.LET(_xlpm.a,L_TM[MÃ],_xlpm.a&amp;IF(Chọn_mã_có_tên,";"&amp;_xlfn.XLOOKUP(_xlpm.a,_xlpm.a,L_TM[CHỈ TIÊU]),""))</f>
        <v>010_</v>
      </c>
      <c r="K2" s="4" t="str" cm="1">
        <f t="array" ref="K2:K47">_xlfn.LET(_xlpm.a,L_CF[MÃ],_xlpm.a&amp;IF(Chọn_mã_có_tên,_xlfn.XLOOKUP(_xlpm.a,_xlpm.a,L_CF[CHỈ TIÊU]),""))</f>
        <v>01_</v>
      </c>
      <c r="L2" s="4" t="str" cm="1">
        <f t="array" ref="L2:L6">L_LV[LĨNH VỰC]</f>
        <v>Hoạt động sản xuất</v>
      </c>
      <c r="M2" s="4" t="str" cm="1">
        <f t="array" ref="M2:M4">L_KV[KHU VỰC]</f>
        <v>Miền Bắc</v>
      </c>
      <c r="N2" s="4" t="str" cm="1">
        <f t="array" aca="1" ref="N2:N9" ca="1">L_KY[KỲ BÁO CÁO]</f>
        <v>Q2401</v>
      </c>
    </row>
    <row r="3" spans="1:14" x14ac:dyDescent="0.4">
      <c r="A3" s="4" t="b">
        <v>0</v>
      </c>
      <c r="B3" s="4" t="b">
        <v>0</v>
      </c>
      <c r="C3" s="4" t="str">
        <v>AAA</v>
      </c>
      <c r="D3" s="4" t="str">
        <v>KQKD</v>
      </c>
      <c r="E3" s="4" t="str">
        <v>N2</v>
      </c>
      <c r="F3" s="4" t="str">
        <v>20_</v>
      </c>
      <c r="G3" s="4" t="str">
        <v>001_</v>
      </c>
      <c r="H3" s="4" t="str">
        <v>112_</v>
      </c>
      <c r="I3" s="4" t="str">
        <v>002_</v>
      </c>
      <c r="J3" s="4" t="str">
        <v>021_</v>
      </c>
      <c r="K3" s="4" t="str">
        <v>_</v>
      </c>
      <c r="L3" s="4" t="str">
        <v>Hoạt động kinh doanh thương  mại</v>
      </c>
      <c r="M3" s="4" t="str">
        <v>Miền Nam</v>
      </c>
      <c r="N3" s="4" t="str">
        <f ca="1"/>
        <v>Q2402</v>
      </c>
    </row>
    <row r="4" spans="1:14" x14ac:dyDescent="0.4">
      <c r="A4" s="4"/>
      <c r="B4" s="4"/>
      <c r="C4" s="4" t="str">
        <v>HII</v>
      </c>
      <c r="D4" s="4" t="str">
        <v>TS ngắn</v>
      </c>
      <c r="E4" s="4" t="str">
        <v>N3</v>
      </c>
      <c r="F4" s="4" t="str">
        <v>30_</v>
      </c>
      <c r="G4" s="4" t="str">
        <v>002_</v>
      </c>
      <c r="H4" s="4" t="str">
        <v>121_</v>
      </c>
      <c r="I4" s="4" t="str">
        <v>011_</v>
      </c>
      <c r="J4" s="4" t="str">
        <v>022_</v>
      </c>
      <c r="K4" s="4" t="str">
        <v>02_</v>
      </c>
      <c r="L4" s="4" t="str">
        <v>Kinh doanh nhà xưởng, cho thuê đất và hạ tầng KCN</v>
      </c>
      <c r="M4" s="4" t="str">
        <v>Miền Trung</v>
      </c>
      <c r="N4" s="4" t="str">
        <f ca="1"/>
        <v>Q2403</v>
      </c>
    </row>
    <row r="5" spans="1:14" x14ac:dyDescent="0.4">
      <c r="A5" s="4"/>
      <c r="B5" s="4"/>
      <c r="C5" s="4" t="str">
        <v>NHH</v>
      </c>
      <c r="D5" s="4" t="str">
        <v>TS dài</v>
      </c>
      <c r="E5" s="4" t="str">
        <v>N4</v>
      </c>
      <c r="F5" s="4" t="str">
        <v>15_</v>
      </c>
      <c r="G5" s="4" t="str">
        <v>011_</v>
      </c>
      <c r="H5" s="4" t="str">
        <v>122_</v>
      </c>
      <c r="I5" s="4" t="str">
        <v>021_</v>
      </c>
      <c r="J5" s="4" t="str">
        <v>023_</v>
      </c>
      <c r="K5" s="4" t="str">
        <v>03_</v>
      </c>
      <c r="L5" s="4" t="str">
        <v>Hoạt động khác</v>
      </c>
      <c r="M5" s="4"/>
      <c r="N5" s="4" t="str">
        <f ca="1"/>
        <v>Q2404</v>
      </c>
    </row>
    <row r="6" spans="1:14" x14ac:dyDescent="0.4">
      <c r="A6" s="4"/>
      <c r="B6" s="4"/>
      <c r="C6" s="4"/>
      <c r="D6" s="4" t="str">
        <v>Nợ ngắn</v>
      </c>
      <c r="E6" s="4" t="str">
        <v>N5</v>
      </c>
      <c r="F6" s="4" t="str">
        <v>46_</v>
      </c>
      <c r="G6" s="4" t="str">
        <v>021_</v>
      </c>
      <c r="H6" s="4" t="str">
        <v>123_</v>
      </c>
      <c r="I6" s="4" t="str">
        <v>022_</v>
      </c>
      <c r="J6" s="4" t="str">
        <v>024_</v>
      </c>
      <c r="K6" s="4" t="str">
        <v>04_</v>
      </c>
      <c r="L6" s="4" t="str">
        <v>Điều chỉnh và loại trừ</v>
      </c>
      <c r="M6" s="4"/>
      <c r="N6" s="4" t="str">
        <f ca="1"/>
        <v>Q2501</v>
      </c>
    </row>
    <row r="7" spans="1:14" x14ac:dyDescent="0.4">
      <c r="A7" s="4"/>
      <c r="B7" s="4"/>
      <c r="C7" s="4"/>
      <c r="D7" s="4" t="str">
        <v>Nợ dài</v>
      </c>
      <c r="E7" s="4" t="str">
        <v>N6</v>
      </c>
      <c r="F7" s="4" t="str">
        <v>22_</v>
      </c>
      <c r="G7" s="4" t="str">
        <v>022_</v>
      </c>
      <c r="H7" s="4" t="str">
        <v>131_</v>
      </c>
      <c r="I7" s="4" t="str">
        <v>024_</v>
      </c>
      <c r="J7" s="4" t="str">
        <v>025_</v>
      </c>
      <c r="K7" s="4" t="str">
        <v>05_</v>
      </c>
      <c r="L7" s="4"/>
      <c r="M7" s="4"/>
      <c r="N7" s="4" t="str">
        <f ca="1"/>
        <v>Q2502</v>
      </c>
    </row>
    <row r="8" spans="1:14" x14ac:dyDescent="0.4">
      <c r="A8" s="4"/>
      <c r="B8" s="4"/>
      <c r="C8" s="4"/>
      <c r="D8" s="4" t="str">
        <v>Vốn khác</v>
      </c>
      <c r="E8" s="4" t="str">
        <v>BP</v>
      </c>
      <c r="F8" s="4" t="str">
        <v>39_</v>
      </c>
      <c r="G8" s="4" t="str">
        <v>023_</v>
      </c>
      <c r="H8" s="4" t="str">
        <v>132_</v>
      </c>
      <c r="I8" s="4" t="str">
        <v>025_</v>
      </c>
      <c r="J8" s="4" t="str">
        <v>026_</v>
      </c>
      <c r="K8" s="4" t="str">
        <v>06_</v>
      </c>
      <c r="L8" s="4"/>
      <c r="M8" s="4"/>
      <c r="N8" s="4" t="str">
        <f ca="1"/>
        <v>Q2503</v>
      </c>
    </row>
    <row r="9" spans="1:14" x14ac:dyDescent="0.4">
      <c r="A9" s="4"/>
      <c r="B9" s="4"/>
      <c r="C9" s="4"/>
      <c r="D9" s="4" t="str">
        <v>Vốn góp</v>
      </c>
      <c r="E9" s="4"/>
      <c r="F9" s="4" t="str">
        <v>17_</v>
      </c>
      <c r="G9" s="4" t="str">
        <v>024_</v>
      </c>
      <c r="H9" s="4" t="str">
        <v>133_</v>
      </c>
      <c r="I9" s="4" t="str">
        <v>026_</v>
      </c>
      <c r="J9" s="4" t="str">
        <v>027_</v>
      </c>
      <c r="K9" s="4" t="str">
        <v>07_</v>
      </c>
      <c r="L9" s="4"/>
      <c r="M9" s="4"/>
      <c r="N9" s="4" t="str">
        <f ca="1"/>
        <v>Q2504</v>
      </c>
    </row>
    <row r="10" spans="1:14" x14ac:dyDescent="0.4">
      <c r="A10" s="4"/>
      <c r="B10" s="4"/>
      <c r="C10" s="4"/>
      <c r="D10" s="4"/>
      <c r="E10" s="4"/>
      <c r="F10" s="4" t="str">
        <v>85_</v>
      </c>
      <c r="G10" s="4" t="str">
        <v>025_</v>
      </c>
      <c r="H10" s="4" t="str">
        <v>134_</v>
      </c>
      <c r="I10" s="4" t="str">
        <v>031_</v>
      </c>
      <c r="J10" s="4" t="str">
        <v>028_</v>
      </c>
      <c r="K10" s="4" t="str">
        <v>08_</v>
      </c>
      <c r="L10" s="4"/>
      <c r="M10" s="4"/>
      <c r="N10" s="4"/>
    </row>
    <row r="11" spans="1:14" x14ac:dyDescent="0.4">
      <c r="A11" s="4"/>
      <c r="B11" s="4"/>
      <c r="C11" s="4"/>
      <c r="D11" s="4"/>
      <c r="E11" s="4"/>
      <c r="F11" s="4" t="str">
        <v>31_</v>
      </c>
      <c r="G11" s="4" t="str">
        <v>026_</v>
      </c>
      <c r="H11" s="4" t="str">
        <v>135_</v>
      </c>
      <c r="I11" s="4" t="str">
        <v>032_</v>
      </c>
      <c r="J11" s="4" t="str">
        <v>031_</v>
      </c>
      <c r="K11" s="4" t="str">
        <v>09_</v>
      </c>
      <c r="L11" s="4"/>
      <c r="M11" s="4"/>
      <c r="N11" s="4"/>
    </row>
    <row r="12" spans="1:14" x14ac:dyDescent="0.4">
      <c r="A12" s="4"/>
      <c r="B12" s="4"/>
      <c r="C12" s="4"/>
      <c r="D12" s="4"/>
      <c r="E12" s="4"/>
      <c r="F12" s="4" t="str">
        <v>40_</v>
      </c>
      <c r="G12" s="4" t="str">
        <v>031_</v>
      </c>
      <c r="H12" s="4" t="str">
        <v>136_</v>
      </c>
      <c r="I12" s="4" t="str">
        <v>051_</v>
      </c>
      <c r="J12" s="4" t="str">
        <v>031x</v>
      </c>
      <c r="K12" s="4" t="str">
        <v>10_</v>
      </c>
      <c r="L12" s="4"/>
      <c r="M12" s="4"/>
      <c r="N12" s="4"/>
    </row>
    <row r="13" spans="1:14" x14ac:dyDescent="0.4">
      <c r="A13" s="4"/>
      <c r="B13" s="4"/>
      <c r="C13" s="4"/>
      <c r="D13" s="4"/>
      <c r="E13" s="4"/>
      <c r="F13" s="4" t="str">
        <v>36_</v>
      </c>
      <c r="G13" s="4" t="str">
        <v>032_</v>
      </c>
      <c r="H13" s="4" t="str">
        <v>137_</v>
      </c>
      <c r="I13" s="4" t="str">
        <v>052_</v>
      </c>
      <c r="J13" s="4" t="str">
        <v>032_</v>
      </c>
      <c r="K13" s="4" t="str">
        <v>11_</v>
      </c>
      <c r="L13" s="4"/>
      <c r="M13" s="4"/>
      <c r="N13" s="4"/>
    </row>
    <row r="14" spans="1:14" x14ac:dyDescent="0.4">
      <c r="A14" s="4"/>
      <c r="B14" s="4"/>
      <c r="C14" s="4"/>
      <c r="D14" s="4"/>
      <c r="E14" s="4"/>
      <c r="F14" s="4" t="str">
        <v>24_</v>
      </c>
      <c r="G14" s="4" t="str">
        <v>051_</v>
      </c>
      <c r="H14" s="4" t="str">
        <v>139_</v>
      </c>
      <c r="I14" s="4" t="str">
        <v>062_</v>
      </c>
      <c r="J14" s="4" t="str">
        <v>032x</v>
      </c>
      <c r="K14" s="4" t="str">
        <v>12_</v>
      </c>
      <c r="L14" s="4"/>
      <c r="M14" s="4"/>
      <c r="N14" s="4"/>
    </row>
    <row r="15" spans="1:14" x14ac:dyDescent="0.4">
      <c r="A15" s="4"/>
      <c r="B15" s="4"/>
      <c r="C15" s="4"/>
      <c r="D15" s="4"/>
      <c r="E15" s="4"/>
      <c r="F15" s="4" t="str">
        <v>87_</v>
      </c>
      <c r="G15" s="4" t="str">
        <v>052_</v>
      </c>
      <c r="H15" s="4" t="str">
        <v>141_</v>
      </c>
      <c r="I15" s="4"/>
      <c r="J15" s="4" t="str">
        <v>033_</v>
      </c>
      <c r="K15" s="4" t="str">
        <v>13_</v>
      </c>
      <c r="L15" s="4"/>
      <c r="M15" s="4"/>
      <c r="N15" s="4"/>
    </row>
    <row r="16" spans="1:14" x14ac:dyDescent="0.4">
      <c r="A16" s="4"/>
      <c r="B16" s="4"/>
      <c r="C16" s="4"/>
      <c r="D16" s="4"/>
      <c r="E16" s="4"/>
      <c r="F16" s="4" t="str">
        <v>57_</v>
      </c>
      <c r="G16" s="4" t="str">
        <v>062_</v>
      </c>
      <c r="H16" s="4" t="str">
        <v>149_</v>
      </c>
      <c r="I16" s="4"/>
      <c r="J16" s="4" t="str">
        <v>033x</v>
      </c>
      <c r="K16" s="4" t="str">
        <v>14_</v>
      </c>
      <c r="L16" s="4"/>
      <c r="M16" s="4"/>
      <c r="N16" s="4"/>
    </row>
    <row r="17" spans="1:14" x14ac:dyDescent="0.4">
      <c r="A17" s="4"/>
      <c r="B17" s="4"/>
      <c r="C17" s="4"/>
      <c r="D17" s="4"/>
      <c r="E17" s="4"/>
      <c r="F17" s="4" t="str">
        <v>61_</v>
      </c>
      <c r="G17" s="4" t="str">
        <v>111_</v>
      </c>
      <c r="H17" s="4" t="str">
        <v>151_</v>
      </c>
      <c r="I17" s="4"/>
      <c r="J17" s="4" t="str">
        <v>034_</v>
      </c>
      <c r="K17" s="4" t="str">
        <v>15_</v>
      </c>
      <c r="L17" s="4"/>
      <c r="M17" s="4"/>
      <c r="N17" s="4"/>
    </row>
    <row r="18" spans="1:14" x14ac:dyDescent="0.4">
      <c r="A18" s="4"/>
      <c r="B18" s="4"/>
      <c r="C18" s="4"/>
      <c r="D18" s="4"/>
      <c r="E18" s="4"/>
      <c r="F18" s="4" t="str">
        <v>62_</v>
      </c>
      <c r="G18" s="4" t="str">
        <v>112_</v>
      </c>
      <c r="H18" s="4" t="str">
        <v>152_</v>
      </c>
      <c r="I18" s="4"/>
      <c r="J18" s="4" t="str">
        <v>034x</v>
      </c>
      <c r="K18" s="4" t="str">
        <v>16_</v>
      </c>
      <c r="L18" s="4"/>
      <c r="M18" s="4"/>
      <c r="N18" s="4"/>
    </row>
    <row r="19" spans="1:14" x14ac:dyDescent="0.4">
      <c r="A19" s="4"/>
      <c r="B19" s="4"/>
      <c r="C19" s="4"/>
      <c r="D19" s="4"/>
      <c r="E19" s="4"/>
      <c r="F19" s="4" t="str">
        <v>83_</v>
      </c>
      <c r="G19" s="4" t="str">
        <v>121_</v>
      </c>
      <c r="H19" s="4" t="str">
        <v>153_</v>
      </c>
      <c r="I19" s="4"/>
      <c r="J19" s="4" t="str">
        <v>041_</v>
      </c>
      <c r="K19" s="4" t="str">
        <v>17_</v>
      </c>
      <c r="L19" s="4"/>
      <c r="M19" s="4"/>
      <c r="N19" s="4"/>
    </row>
    <row r="20" spans="1:14" x14ac:dyDescent="0.4">
      <c r="A20" s="4"/>
      <c r="B20" s="4"/>
      <c r="C20" s="4"/>
      <c r="D20" s="4"/>
      <c r="E20" s="4"/>
      <c r="F20" s="4" t="str">
        <v>29_</v>
      </c>
      <c r="G20" s="4" t="str">
        <v>122_</v>
      </c>
      <c r="H20" s="4" t="str">
        <v>154_</v>
      </c>
      <c r="I20" s="4"/>
      <c r="J20" s="4" t="str">
        <v>041x</v>
      </c>
      <c r="K20" s="4" t="str">
        <v>20_</v>
      </c>
      <c r="L20" s="4"/>
      <c r="M20" s="4"/>
      <c r="N20" s="4"/>
    </row>
    <row r="21" spans="1:14" x14ac:dyDescent="0.4">
      <c r="A21" s="4"/>
      <c r="B21" s="4"/>
      <c r="C21" s="4"/>
      <c r="D21" s="4"/>
      <c r="E21" s="4"/>
      <c r="F21" s="4" t="str">
        <v>19_</v>
      </c>
      <c r="G21" s="4" t="str">
        <v>123_</v>
      </c>
      <c r="H21" s="4" t="str">
        <v>155_</v>
      </c>
      <c r="I21" s="4"/>
      <c r="J21" s="4" t="str">
        <v>042_</v>
      </c>
      <c r="K21" s="4" t="str">
        <v>21_</v>
      </c>
      <c r="L21" s="4"/>
      <c r="M21" s="4"/>
      <c r="N21" s="4"/>
    </row>
    <row r="22" spans="1:14" x14ac:dyDescent="0.4">
      <c r="A22" s="4"/>
      <c r="B22" s="4"/>
      <c r="C22" s="4"/>
      <c r="D22" s="4"/>
      <c r="E22" s="4"/>
      <c r="F22" s="4" t="str">
        <v>28_</v>
      </c>
      <c r="G22" s="4" t="str">
        <v>131_</v>
      </c>
      <c r="H22" s="4" t="str">
        <v>211_</v>
      </c>
      <c r="I22" s="4"/>
      <c r="J22" s="4" t="str">
        <v>042x</v>
      </c>
      <c r="K22" s="4" t="str">
        <v>22_</v>
      </c>
      <c r="L22" s="4"/>
      <c r="M22" s="4"/>
      <c r="N22" s="4"/>
    </row>
    <row r="23" spans="1:14" x14ac:dyDescent="0.4">
      <c r="A23" s="4"/>
      <c r="B23" s="4"/>
      <c r="C23" s="4"/>
      <c r="D23" s="4"/>
      <c r="E23" s="4"/>
      <c r="F23" s="4" t="str">
        <v>68_</v>
      </c>
      <c r="G23" s="4" t="str">
        <v>132_</v>
      </c>
      <c r="H23" s="4" t="str">
        <v>212_</v>
      </c>
      <c r="I23" s="4"/>
      <c r="J23" s="4" t="str">
        <v>043_</v>
      </c>
      <c r="K23" s="4" t="str">
        <v>23_</v>
      </c>
      <c r="L23" s="4"/>
      <c r="M23" s="4"/>
      <c r="N23" s="4"/>
    </row>
    <row r="24" spans="1:14" x14ac:dyDescent="0.4">
      <c r="A24" s="4"/>
      <c r="B24" s="4"/>
      <c r="C24" s="4"/>
      <c r="D24" s="4"/>
      <c r="E24" s="4"/>
      <c r="F24" s="4" t="str">
        <v>42_</v>
      </c>
      <c r="G24" s="4" t="str">
        <v>133_</v>
      </c>
      <c r="H24" s="4" t="str">
        <v>213_</v>
      </c>
      <c r="I24" s="4"/>
      <c r="J24" s="4" t="str">
        <v>044_</v>
      </c>
      <c r="K24" s="4" t="str">
        <v>24_</v>
      </c>
      <c r="L24" s="4"/>
      <c r="M24" s="4"/>
      <c r="N24" s="4"/>
    </row>
    <row r="25" spans="1:14" x14ac:dyDescent="0.4">
      <c r="A25" s="4"/>
      <c r="B25" s="4"/>
      <c r="C25" s="4"/>
      <c r="D25" s="4"/>
      <c r="E25" s="4"/>
      <c r="F25" s="4" t="str">
        <v>26_</v>
      </c>
      <c r="G25" s="4" t="str">
        <v>134_</v>
      </c>
      <c r="H25" s="4" t="str">
        <v>214_</v>
      </c>
      <c r="I25" s="4"/>
      <c r="J25" s="4" t="str">
        <v>045_</v>
      </c>
      <c r="K25" s="4" t="str">
        <v>25_</v>
      </c>
      <c r="L25" s="4"/>
      <c r="M25" s="4"/>
      <c r="N25" s="4"/>
    </row>
    <row r="26" spans="1:14" x14ac:dyDescent="0.4">
      <c r="A26" s="4"/>
      <c r="B26" s="4"/>
      <c r="C26" s="4"/>
      <c r="D26" s="4"/>
      <c r="E26" s="4"/>
      <c r="F26" s="4" t="str">
        <v>78_</v>
      </c>
      <c r="G26" s="4" t="str">
        <v>135_</v>
      </c>
      <c r="H26" s="4" t="str">
        <v>215_</v>
      </c>
      <c r="I26" s="4"/>
      <c r="J26" s="4" t="str">
        <v>046_</v>
      </c>
      <c r="K26" s="4" t="str">
        <v>26_</v>
      </c>
      <c r="L26" s="4"/>
      <c r="M26" s="4"/>
      <c r="N26" s="4"/>
    </row>
    <row r="27" spans="1:14" x14ac:dyDescent="0.4">
      <c r="A27" s="4"/>
      <c r="B27" s="4"/>
      <c r="C27" s="4"/>
      <c r="D27" s="4"/>
      <c r="E27" s="4"/>
      <c r="F27" s="4"/>
      <c r="G27" s="4" t="str">
        <v>136_</v>
      </c>
      <c r="H27" s="4" t="str">
        <v>216_</v>
      </c>
      <c r="I27" s="4"/>
      <c r="J27" s="4" t="str">
        <v>050_</v>
      </c>
      <c r="K27" s="4" t="str">
        <v>27_</v>
      </c>
      <c r="L27" s="4"/>
      <c r="M27" s="4"/>
      <c r="N27" s="4"/>
    </row>
    <row r="28" spans="1:14" x14ac:dyDescent="0.4">
      <c r="A28" s="4"/>
      <c r="B28" s="4"/>
      <c r="C28" s="4"/>
      <c r="D28" s="4"/>
      <c r="E28" s="4"/>
      <c r="F28" s="4"/>
      <c r="G28" s="4" t="str">
        <v>137_</v>
      </c>
      <c r="H28" s="4" t="str">
        <v>219_</v>
      </c>
      <c r="I28" s="4"/>
      <c r="J28" s="4" t="str">
        <v>061_</v>
      </c>
      <c r="K28" s="4" t="str">
        <v>30_</v>
      </c>
      <c r="L28" s="4"/>
      <c r="M28" s="4"/>
      <c r="N28" s="4"/>
    </row>
    <row r="29" spans="1:14" x14ac:dyDescent="0.4">
      <c r="A29" s="4"/>
      <c r="B29" s="4"/>
      <c r="C29" s="4"/>
      <c r="D29" s="4"/>
      <c r="E29" s="4"/>
      <c r="F29" s="4"/>
      <c r="G29" s="4" t="str">
        <v>139_</v>
      </c>
      <c r="H29" s="4" t="str">
        <v>222_</v>
      </c>
      <c r="I29" s="4"/>
      <c r="J29" s="4" t="str">
        <v>062_</v>
      </c>
      <c r="K29" s="4" t="str">
        <v>31_</v>
      </c>
      <c r="L29" s="4"/>
      <c r="M29" s="4"/>
      <c r="N29" s="4"/>
    </row>
    <row r="30" spans="1:14" x14ac:dyDescent="0.4">
      <c r="A30" s="4"/>
      <c r="B30" s="4"/>
      <c r="C30" s="4"/>
      <c r="D30" s="4"/>
      <c r="E30" s="4"/>
      <c r="F30" s="4"/>
      <c r="G30" s="4" t="str">
        <v>141_</v>
      </c>
      <c r="H30" s="4" t="str">
        <v>223_</v>
      </c>
      <c r="I30" s="4"/>
      <c r="J30" s="4" t="str">
        <v>063_</v>
      </c>
      <c r="K30" s="4" t="str">
        <v>32_</v>
      </c>
      <c r="L30" s="4"/>
      <c r="M30" s="4"/>
      <c r="N30" s="4"/>
    </row>
    <row r="31" spans="1:14" x14ac:dyDescent="0.4">
      <c r="A31" s="4"/>
      <c r="B31" s="4"/>
      <c r="C31" s="4"/>
      <c r="D31" s="4"/>
      <c r="E31" s="4"/>
      <c r="F31" s="4"/>
      <c r="G31" s="4" t="str">
        <v>149_</v>
      </c>
      <c r="H31" s="4" t="str">
        <v>225_</v>
      </c>
      <c r="I31" s="4"/>
      <c r="J31" s="4" t="str">
        <v>064_</v>
      </c>
      <c r="K31" s="4" t="str">
        <v>33_</v>
      </c>
      <c r="L31" s="4"/>
      <c r="M31" s="4"/>
      <c r="N31" s="4"/>
    </row>
    <row r="32" spans="1:14" x14ac:dyDescent="0.4">
      <c r="A32" s="4"/>
      <c r="B32" s="4"/>
      <c r="C32" s="4"/>
      <c r="D32" s="4"/>
      <c r="E32" s="4"/>
      <c r="F32" s="4"/>
      <c r="G32" s="4" t="str">
        <v>151_</v>
      </c>
      <c r="H32" s="4" t="str">
        <v>226_</v>
      </c>
      <c r="I32" s="4"/>
      <c r="J32" s="4" t="str">
        <v>065_</v>
      </c>
      <c r="K32" s="4" t="str">
        <v>34_</v>
      </c>
      <c r="L32" s="4"/>
      <c r="M32" s="4"/>
      <c r="N32" s="4"/>
    </row>
    <row r="33" spans="1:14" x14ac:dyDescent="0.4">
      <c r="A33" s="4"/>
      <c r="B33" s="4"/>
      <c r="C33" s="4"/>
      <c r="D33" s="4"/>
      <c r="E33" s="4"/>
      <c r="F33" s="4"/>
      <c r="G33" s="4" t="str">
        <v>152_</v>
      </c>
      <c r="H33" s="4" t="str">
        <v>228_</v>
      </c>
      <c r="I33" s="4"/>
      <c r="J33" s="4" t="str">
        <v>071_</v>
      </c>
      <c r="K33" s="4" t="str">
        <v>35_</v>
      </c>
      <c r="L33" s="4"/>
      <c r="M33" s="4"/>
      <c r="N33" s="4"/>
    </row>
    <row r="34" spans="1:14" x14ac:dyDescent="0.4">
      <c r="A34" s="4"/>
      <c r="B34" s="4"/>
      <c r="C34" s="4"/>
      <c r="D34" s="4"/>
      <c r="E34" s="4"/>
      <c r="F34" s="4"/>
      <c r="G34" s="4" t="str">
        <v>153_</v>
      </c>
      <c r="H34" s="4" t="str">
        <v>229_</v>
      </c>
      <c r="I34" s="4"/>
      <c r="J34" s="4" t="str">
        <v>072_</v>
      </c>
      <c r="K34" s="4" t="str">
        <v>36_</v>
      </c>
      <c r="L34" s="4"/>
      <c r="M34" s="4"/>
      <c r="N34" s="4"/>
    </row>
    <row r="35" spans="1:14" x14ac:dyDescent="0.4">
      <c r="A35" s="4"/>
      <c r="B35" s="4"/>
      <c r="C35" s="4"/>
      <c r="D35" s="4"/>
      <c r="E35" s="4"/>
      <c r="F35" s="4"/>
      <c r="G35" s="4" t="str">
        <v>154_</v>
      </c>
      <c r="H35" s="4" t="str">
        <v>231_</v>
      </c>
      <c r="I35" s="4"/>
      <c r="J35" s="4" t="str">
        <v>081_</v>
      </c>
      <c r="K35" s="4" t="str">
        <v>40_</v>
      </c>
      <c r="L35" s="4"/>
      <c r="M35" s="4"/>
      <c r="N35" s="4"/>
    </row>
    <row r="36" spans="1:14" x14ac:dyDescent="0.4">
      <c r="A36" s="4"/>
      <c r="B36" s="4"/>
      <c r="C36" s="4"/>
      <c r="D36" s="4"/>
      <c r="E36" s="4"/>
      <c r="F36" s="4"/>
      <c r="G36" s="4" t="str">
        <v>155_</v>
      </c>
      <c r="H36" s="4" t="str">
        <v>232_</v>
      </c>
      <c r="I36" s="4"/>
      <c r="J36" s="4" t="str">
        <v>082_</v>
      </c>
      <c r="K36" s="4" t="str">
        <v>50_</v>
      </c>
      <c r="L36" s="4"/>
      <c r="M36" s="4"/>
      <c r="N36" s="4"/>
    </row>
    <row r="37" spans="1:14" x14ac:dyDescent="0.4">
      <c r="A37" s="4"/>
      <c r="B37" s="4"/>
      <c r="C37" s="4"/>
      <c r="D37" s="4"/>
      <c r="E37" s="4"/>
      <c r="F37" s="4"/>
      <c r="G37" s="4" t="str">
        <v>211_</v>
      </c>
      <c r="H37" s="4" t="str">
        <v>241_</v>
      </c>
      <c r="I37" s="4"/>
      <c r="J37" s="4" t="str">
        <v>091_</v>
      </c>
      <c r="K37" s="4" t="str">
        <v>60_</v>
      </c>
      <c r="L37" s="4"/>
      <c r="M37" s="4"/>
      <c r="N37" s="4"/>
    </row>
    <row r="38" spans="1:14" x14ac:dyDescent="0.4">
      <c r="A38" s="4"/>
      <c r="B38" s="4"/>
      <c r="C38" s="4"/>
      <c r="D38" s="4"/>
      <c r="E38" s="4"/>
      <c r="F38" s="4"/>
      <c r="G38" s="4" t="str">
        <v>212_</v>
      </c>
      <c r="H38" s="4" t="str">
        <v>242_</v>
      </c>
      <c r="I38" s="4"/>
      <c r="J38" s="4" t="str">
        <v>091x</v>
      </c>
      <c r="K38" s="4" t="str">
        <v>61_</v>
      </c>
      <c r="L38" s="4"/>
      <c r="M38" s="4"/>
      <c r="N38" s="4"/>
    </row>
    <row r="39" spans="1:14" x14ac:dyDescent="0.4">
      <c r="A39" s="4"/>
      <c r="B39" s="4"/>
      <c r="C39" s="4"/>
      <c r="D39" s="4"/>
      <c r="E39" s="4"/>
      <c r="F39" s="4"/>
      <c r="G39" s="4" t="str">
        <v>213_</v>
      </c>
      <c r="H39" s="4" t="str">
        <v>251_</v>
      </c>
      <c r="I39" s="4"/>
      <c r="J39" s="4" t="str">
        <v>092_</v>
      </c>
      <c r="K39" s="4" t="str">
        <v>70_</v>
      </c>
      <c r="L39" s="4"/>
      <c r="M39" s="4"/>
      <c r="N39" s="4"/>
    </row>
    <row r="40" spans="1:14" x14ac:dyDescent="0.4">
      <c r="A40" s="4"/>
      <c r="B40" s="4"/>
      <c r="C40" s="4"/>
      <c r="D40" s="4"/>
      <c r="E40" s="4"/>
      <c r="F40" s="4"/>
      <c r="G40" s="4" t="str">
        <v>214_</v>
      </c>
      <c r="H40" s="4" t="str">
        <v>252_</v>
      </c>
      <c r="I40" s="4"/>
      <c r="J40" s="4" t="str">
        <v>101_</v>
      </c>
      <c r="K40" s="4" t="str">
        <v/>
      </c>
      <c r="L40" s="4"/>
      <c r="M40" s="4"/>
      <c r="N40" s="4"/>
    </row>
    <row r="41" spans="1:14" x14ac:dyDescent="0.4">
      <c r="A41" s="4"/>
      <c r="B41" s="4"/>
      <c r="C41" s="4"/>
      <c r="D41" s="4"/>
      <c r="E41" s="4"/>
      <c r="F41" s="4"/>
      <c r="G41" s="4" t="str">
        <v>215_</v>
      </c>
      <c r="H41" s="4" t="str">
        <v>253_</v>
      </c>
      <c r="I41" s="4"/>
      <c r="J41" s="4" t="str">
        <v>101x</v>
      </c>
      <c r="K41" s="4" t="str">
        <v>01_</v>
      </c>
      <c r="L41" s="4"/>
      <c r="M41" s="4"/>
      <c r="N41" s="4"/>
    </row>
    <row r="42" spans="1:14" x14ac:dyDescent="0.4">
      <c r="A42" s="4"/>
      <c r="B42" s="4"/>
      <c r="C42" s="4"/>
      <c r="D42" s="4"/>
      <c r="E42" s="4"/>
      <c r="F42" s="4"/>
      <c r="G42" s="4" t="str">
        <v>216_</v>
      </c>
      <c r="H42" s="4" t="str">
        <v>254_</v>
      </c>
      <c r="I42" s="4"/>
      <c r="J42" s="4" t="str">
        <v>102_</v>
      </c>
      <c r="K42" s="4" t="str">
        <v>02_</v>
      </c>
      <c r="L42" s="4"/>
      <c r="M42" s="4"/>
      <c r="N42" s="4"/>
    </row>
    <row r="43" spans="1:14" x14ac:dyDescent="0.4">
      <c r="A43" s="4"/>
      <c r="B43" s="4"/>
      <c r="C43" s="4"/>
      <c r="D43" s="4"/>
      <c r="E43" s="4"/>
      <c r="F43" s="4"/>
      <c r="G43" s="4" t="str">
        <v>219_</v>
      </c>
      <c r="H43" s="4" t="str">
        <v>255_</v>
      </c>
      <c r="I43" s="4"/>
      <c r="J43" s="4" t="str">
        <v>111_</v>
      </c>
      <c r="K43" s="4" t="str">
        <v>03_</v>
      </c>
      <c r="L43" s="4"/>
      <c r="M43" s="4"/>
      <c r="N43" s="4"/>
    </row>
    <row r="44" spans="1:14" x14ac:dyDescent="0.4">
      <c r="A44" s="4"/>
      <c r="B44" s="4"/>
      <c r="C44" s="4"/>
      <c r="D44" s="4"/>
      <c r="E44" s="4"/>
      <c r="F44" s="4"/>
      <c r="G44" s="4" t="str">
        <v>222_</v>
      </c>
      <c r="H44" s="4" t="str">
        <v>261_</v>
      </c>
      <c r="I44" s="4"/>
      <c r="J44" s="4" t="str">
        <v>112_</v>
      </c>
      <c r="K44" s="4" t="str">
        <v>04_</v>
      </c>
      <c r="L44" s="4"/>
      <c r="M44" s="4"/>
      <c r="N44" s="4"/>
    </row>
    <row r="45" spans="1:14" x14ac:dyDescent="0.4">
      <c r="A45" s="4"/>
      <c r="B45" s="4"/>
      <c r="C45" s="4"/>
      <c r="D45" s="4"/>
      <c r="E45" s="4"/>
      <c r="F45" s="4"/>
      <c r="G45" s="4" t="str">
        <v>223_</v>
      </c>
      <c r="H45" s="4" t="str">
        <v>262_</v>
      </c>
      <c r="I45" s="4"/>
      <c r="J45" s="4" t="str">
        <v>121_</v>
      </c>
      <c r="K45" s="4" t="str">
        <v>05_</v>
      </c>
      <c r="L45" s="4"/>
      <c r="M45" s="4"/>
      <c r="N45" s="4"/>
    </row>
    <row r="46" spans="1:14" x14ac:dyDescent="0.4">
      <c r="A46" s="4"/>
      <c r="B46" s="4"/>
      <c r="C46" s="4"/>
      <c r="D46" s="4"/>
      <c r="E46" s="4"/>
      <c r="F46" s="4"/>
      <c r="G46" s="4" t="str">
        <v>225_</v>
      </c>
      <c r="H46" s="4" t="str">
        <v>263_</v>
      </c>
      <c r="I46" s="4"/>
      <c r="J46" s="4" t="str">
        <v>122_</v>
      </c>
      <c r="K46" s="4" t="str">
        <v>06_</v>
      </c>
      <c r="L46" s="4"/>
      <c r="M46" s="4"/>
      <c r="N46" s="4"/>
    </row>
    <row r="47" spans="1:14" x14ac:dyDescent="0.4">
      <c r="A47" s="4"/>
      <c r="B47" s="4"/>
      <c r="C47" s="4"/>
      <c r="D47" s="4"/>
      <c r="E47" s="4"/>
      <c r="F47" s="4"/>
      <c r="G47" s="4" t="str">
        <v>226_</v>
      </c>
      <c r="H47" s="4" t="str">
        <v>268_</v>
      </c>
      <c r="I47" s="4"/>
      <c r="J47" s="4" t="str">
        <v>131_</v>
      </c>
      <c r="K47" s="4" t="str">
        <v>07_</v>
      </c>
      <c r="L47" s="4"/>
      <c r="M47" s="4"/>
      <c r="N47" s="4"/>
    </row>
    <row r="48" spans="1:14" x14ac:dyDescent="0.4">
      <c r="A48" s="4"/>
      <c r="B48" s="4"/>
      <c r="C48" s="4"/>
      <c r="D48" s="4"/>
      <c r="E48" s="4"/>
      <c r="F48" s="4"/>
      <c r="G48" s="4" t="str">
        <v>228_</v>
      </c>
      <c r="H48" s="4" t="str">
        <v>269_</v>
      </c>
      <c r="I48" s="4"/>
      <c r="J48" s="4" t="str">
        <v>132_</v>
      </c>
      <c r="K48" s="4"/>
      <c r="L48" s="4"/>
      <c r="M48" s="4"/>
      <c r="N48" s="4"/>
    </row>
    <row r="49" spans="1:14" x14ac:dyDescent="0.4">
      <c r="A49" s="4"/>
      <c r="B49" s="4"/>
      <c r="C49" s="4"/>
      <c r="D49" s="4"/>
      <c r="E49" s="4"/>
      <c r="F49" s="4"/>
      <c r="G49" s="4" t="str">
        <v>229_</v>
      </c>
      <c r="H49" s="4" t="str">
        <v>311_</v>
      </c>
      <c r="I49" s="4"/>
      <c r="J49" s="4" t="str">
        <v>141_</v>
      </c>
      <c r="K49" s="4"/>
      <c r="L49" s="4"/>
      <c r="M49" s="4"/>
      <c r="N49" s="4"/>
    </row>
    <row r="50" spans="1:14" x14ac:dyDescent="0.4">
      <c r="A50" s="4"/>
      <c r="B50" s="4"/>
      <c r="C50" s="4"/>
      <c r="D50" s="4"/>
      <c r="E50" s="4"/>
      <c r="F50" s="4"/>
      <c r="G50" s="4" t="str">
        <v>231_</v>
      </c>
      <c r="H50" s="4" t="str">
        <v>312_</v>
      </c>
      <c r="I50" s="4"/>
      <c r="J50" s="4" t="str">
        <v>151_</v>
      </c>
      <c r="K50" s="4"/>
      <c r="L50" s="4"/>
      <c r="M50" s="4"/>
      <c r="N50" s="4"/>
    </row>
    <row r="51" spans="1:14" x14ac:dyDescent="0.4">
      <c r="A51" s="4"/>
      <c r="B51" s="4"/>
      <c r="C51" s="4"/>
      <c r="D51" s="4"/>
      <c r="E51" s="4"/>
      <c r="F51" s="4"/>
      <c r="G51" s="4" t="str">
        <v>232_</v>
      </c>
      <c r="H51" s="4" t="str">
        <v>313_</v>
      </c>
      <c r="I51" s="4"/>
      <c r="J51" s="4" t="str">
        <v>152_</v>
      </c>
      <c r="K51" s="4"/>
      <c r="L51" s="4"/>
      <c r="M51" s="4"/>
      <c r="N51" s="4"/>
    </row>
    <row r="52" spans="1:14" x14ac:dyDescent="0.4">
      <c r="A52" s="4"/>
      <c r="B52" s="4"/>
      <c r="C52" s="4"/>
      <c r="D52" s="4"/>
      <c r="E52" s="4"/>
      <c r="F52" s="4"/>
      <c r="G52" s="4" t="str">
        <v>241_</v>
      </c>
      <c r="H52" s="4" t="str">
        <v>314_</v>
      </c>
      <c r="I52" s="4"/>
      <c r="J52" s="4" t="str">
        <v>161_</v>
      </c>
      <c r="K52" s="4"/>
      <c r="L52" s="4"/>
      <c r="M52" s="4"/>
      <c r="N52" s="4"/>
    </row>
    <row r="53" spans="1:14" x14ac:dyDescent="0.4">
      <c r="A53" s="4"/>
      <c r="B53" s="4"/>
      <c r="C53" s="4"/>
      <c r="D53" s="4"/>
      <c r="E53" s="4"/>
      <c r="F53" s="4"/>
      <c r="G53" s="4" t="str">
        <v>242_</v>
      </c>
      <c r="H53" s="4" t="str">
        <v>315_</v>
      </c>
      <c r="I53" s="4"/>
      <c r="J53" s="4" t="str">
        <v>161x</v>
      </c>
      <c r="K53" s="4"/>
      <c r="L53" s="4"/>
      <c r="M53" s="4"/>
      <c r="N53" s="4"/>
    </row>
    <row r="54" spans="1:14" x14ac:dyDescent="0.4">
      <c r="A54" s="4"/>
      <c r="B54" s="4"/>
      <c r="C54" s="4"/>
      <c r="D54" s="4"/>
      <c r="E54" s="4"/>
      <c r="F54" s="4"/>
      <c r="G54" s="4" t="str">
        <v>251_</v>
      </c>
      <c r="H54" s="4" t="str">
        <v>316_</v>
      </c>
      <c r="I54" s="4"/>
      <c r="J54" s="4" t="str">
        <v>162_</v>
      </c>
      <c r="K54" s="4"/>
      <c r="L54" s="4"/>
      <c r="M54" s="4"/>
      <c r="N54" s="4"/>
    </row>
    <row r="55" spans="1:14" x14ac:dyDescent="0.4">
      <c r="A55" s="4"/>
      <c r="B55" s="4"/>
      <c r="C55" s="4"/>
      <c r="D55" s="4"/>
      <c r="E55" s="4"/>
      <c r="F55" s="4"/>
      <c r="G55" s="4" t="str">
        <v>252_</v>
      </c>
      <c r="H55" s="4" t="str">
        <v>317_</v>
      </c>
      <c r="I55" s="4"/>
      <c r="J55" s="4" t="str">
        <v>162x</v>
      </c>
      <c r="K55" s="4"/>
      <c r="L55" s="4"/>
      <c r="M55" s="4"/>
      <c r="N55" s="4"/>
    </row>
    <row r="56" spans="1:14" x14ac:dyDescent="0.4">
      <c r="A56" s="4"/>
      <c r="B56" s="4"/>
      <c r="C56" s="4"/>
      <c r="D56" s="4"/>
      <c r="E56" s="4"/>
      <c r="F56" s="4"/>
      <c r="G56" s="4" t="str">
        <v>253_</v>
      </c>
      <c r="H56" s="4" t="str">
        <v>318_</v>
      </c>
      <c r="I56" s="4"/>
      <c r="J56" s="4" t="str">
        <v>163_</v>
      </c>
      <c r="K56" s="4"/>
      <c r="L56" s="4"/>
      <c r="M56" s="4"/>
      <c r="N56" s="4"/>
    </row>
    <row r="57" spans="1:14" x14ac:dyDescent="0.4">
      <c r="A57" s="4"/>
      <c r="B57" s="4"/>
      <c r="C57" s="4"/>
      <c r="D57" s="4"/>
      <c r="E57" s="4"/>
      <c r="F57" s="4"/>
      <c r="G57" s="4" t="str">
        <v>254_</v>
      </c>
      <c r="H57" s="4" t="str">
        <v>319_</v>
      </c>
      <c r="I57" s="4"/>
      <c r="J57" s="4" t="str">
        <v>163x</v>
      </c>
      <c r="K57" s="4"/>
      <c r="L57" s="4"/>
      <c r="M57" s="4"/>
      <c r="N57" s="4"/>
    </row>
    <row r="58" spans="1:14" x14ac:dyDescent="0.4">
      <c r="A58" s="4"/>
      <c r="B58" s="4"/>
      <c r="C58" s="4"/>
      <c r="D58" s="4"/>
      <c r="E58" s="4"/>
      <c r="F58" s="4"/>
      <c r="G58" s="4" t="str">
        <v>255_</v>
      </c>
      <c r="H58" s="4" t="str">
        <v>320_</v>
      </c>
      <c r="I58" s="4"/>
      <c r="J58" s="4" t="str">
        <v>164_</v>
      </c>
      <c r="K58" s="4"/>
      <c r="L58" s="4"/>
      <c r="M58" s="4"/>
      <c r="N58" s="4"/>
    </row>
    <row r="59" spans="1:14" x14ac:dyDescent="0.4">
      <c r="A59" s="4"/>
      <c r="B59" s="4"/>
      <c r="C59" s="4"/>
      <c r="D59" s="4"/>
      <c r="E59" s="4"/>
      <c r="F59" s="4"/>
      <c r="G59" s="4" t="str">
        <v>261_</v>
      </c>
      <c r="H59" s="4" t="str">
        <v>321_</v>
      </c>
      <c r="I59" s="4"/>
      <c r="J59" s="4" t="str">
        <v>164x</v>
      </c>
      <c r="K59" s="4"/>
      <c r="L59" s="4"/>
      <c r="M59" s="4"/>
      <c r="N59" s="4"/>
    </row>
    <row r="60" spans="1:14" x14ac:dyDescent="0.4">
      <c r="A60" s="4"/>
      <c r="B60" s="4"/>
      <c r="C60" s="4"/>
      <c r="D60" s="4"/>
      <c r="E60" s="4"/>
      <c r="F60" s="4"/>
      <c r="G60" s="4" t="str">
        <v>262_</v>
      </c>
      <c r="H60" s="4" t="str">
        <v>322_</v>
      </c>
      <c r="I60" s="4"/>
      <c r="J60" s="4" t="str">
        <v>170_</v>
      </c>
      <c r="K60" s="4"/>
      <c r="L60" s="4"/>
      <c r="M60" s="4"/>
      <c r="N60" s="4"/>
    </row>
    <row r="61" spans="1:14" x14ac:dyDescent="0.4">
      <c r="A61" s="4"/>
      <c r="B61" s="4"/>
      <c r="C61" s="4"/>
      <c r="D61" s="4"/>
      <c r="E61" s="4"/>
      <c r="F61" s="4"/>
      <c r="G61" s="4" t="str">
        <v>263_</v>
      </c>
      <c r="H61" s="4" t="str">
        <v>323_</v>
      </c>
      <c r="I61" s="4"/>
      <c r="J61" s="4" t="str">
        <v>181_</v>
      </c>
      <c r="K61" s="4"/>
      <c r="L61" s="4"/>
      <c r="M61" s="4"/>
      <c r="N61" s="4"/>
    </row>
    <row r="62" spans="1:14" x14ac:dyDescent="0.4">
      <c r="A62" s="4"/>
      <c r="B62" s="4"/>
      <c r="C62" s="4"/>
      <c r="D62" s="4"/>
      <c r="E62" s="4"/>
      <c r="F62" s="4"/>
      <c r="G62" s="4" t="str">
        <v>268_</v>
      </c>
      <c r="H62" s="4" t="str">
        <v>324_</v>
      </c>
      <c r="I62" s="4"/>
      <c r="J62" s="4" t="str">
        <v>182_</v>
      </c>
      <c r="K62" s="4"/>
      <c r="L62" s="4"/>
      <c r="M62" s="4"/>
      <c r="N62" s="4"/>
    </row>
    <row r="63" spans="1:14" x14ac:dyDescent="0.4">
      <c r="A63" s="4"/>
      <c r="B63" s="4"/>
      <c r="C63" s="4"/>
      <c r="D63" s="4"/>
      <c r="E63" s="4"/>
      <c r="F63" s="4"/>
      <c r="G63" s="4" t="str">
        <v>269_</v>
      </c>
      <c r="H63" s="4" t="str">
        <v>331_</v>
      </c>
      <c r="I63" s="4"/>
      <c r="J63" s="4" t="str">
        <v>191_</v>
      </c>
      <c r="K63" s="4"/>
      <c r="L63" s="4"/>
      <c r="M63" s="4"/>
      <c r="N63" s="4"/>
    </row>
    <row r="64" spans="1:14" x14ac:dyDescent="0.4">
      <c r="A64" s="4"/>
      <c r="B64" s="4"/>
      <c r="C64" s="4"/>
      <c r="D64" s="4"/>
      <c r="E64" s="4"/>
      <c r="F64" s="4"/>
      <c r="G64" s="4" t="str">
        <v>311_</v>
      </c>
      <c r="H64" s="4" t="str">
        <v>332_</v>
      </c>
      <c r="I64" s="4"/>
      <c r="J64" s="4" t="str">
        <v>191x</v>
      </c>
      <c r="K64" s="4"/>
      <c r="L64" s="4"/>
      <c r="M64" s="4"/>
      <c r="N64" s="4"/>
    </row>
    <row r="65" spans="1:14" x14ac:dyDescent="0.4">
      <c r="A65" s="4"/>
      <c r="B65" s="4"/>
      <c r="C65" s="4"/>
      <c r="D65" s="4"/>
      <c r="E65" s="4"/>
      <c r="F65" s="4"/>
      <c r="G65" s="4" t="str">
        <v>312_</v>
      </c>
      <c r="H65" s="4" t="str">
        <v>333_</v>
      </c>
      <c r="I65" s="4"/>
      <c r="J65" s="4" t="str">
        <v>192_</v>
      </c>
      <c r="K65" s="4"/>
      <c r="L65" s="4"/>
      <c r="M65" s="4"/>
      <c r="N65" s="4"/>
    </row>
    <row r="66" spans="1:14" x14ac:dyDescent="0.4">
      <c r="A66" s="4"/>
      <c r="B66" s="4"/>
      <c r="C66" s="4"/>
      <c r="D66" s="4"/>
      <c r="E66" s="4"/>
      <c r="F66" s="4"/>
      <c r="G66" s="4" t="str">
        <v>313_</v>
      </c>
      <c r="H66" s="4" t="str">
        <v>334_</v>
      </c>
      <c r="I66" s="4"/>
      <c r="J66" s="4" t="str">
        <v>192x</v>
      </c>
      <c r="K66" s="4"/>
      <c r="L66" s="4"/>
      <c r="M66" s="4"/>
      <c r="N66" s="4"/>
    </row>
    <row r="67" spans="1:14" x14ac:dyDescent="0.4">
      <c r="A67" s="4"/>
      <c r="B67" s="4"/>
      <c r="C67" s="4"/>
      <c r="D67" s="4"/>
      <c r="E67" s="4"/>
      <c r="F67" s="4"/>
      <c r="G67" s="4" t="str">
        <v>314_</v>
      </c>
      <c r="H67" s="4" t="str">
        <v>335_</v>
      </c>
      <c r="I67" s="4"/>
      <c r="J67" s="4" t="str">
        <v>193_</v>
      </c>
      <c r="K67" s="4"/>
      <c r="L67" s="4"/>
      <c r="M67" s="4"/>
      <c r="N67" s="4"/>
    </row>
    <row r="68" spans="1:14" x14ac:dyDescent="0.4">
      <c r="A68" s="4"/>
      <c r="B68" s="4"/>
      <c r="C68" s="4"/>
      <c r="D68" s="4"/>
      <c r="E68" s="4"/>
      <c r="F68" s="4"/>
      <c r="G68" s="4" t="str">
        <v>315_</v>
      </c>
      <c r="H68" s="4" t="str">
        <v>336_</v>
      </c>
      <c r="I68" s="4"/>
      <c r="J68" s="4" t="str">
        <v>194_</v>
      </c>
      <c r="K68" s="4"/>
      <c r="L68" s="4"/>
      <c r="M68" s="4"/>
      <c r="N68" s="4"/>
    </row>
    <row r="69" spans="1:14" x14ac:dyDescent="0.4">
      <c r="A69" s="4"/>
      <c r="B69" s="4"/>
      <c r="C69" s="4"/>
      <c r="D69" s="4"/>
      <c r="E69" s="4"/>
      <c r="F69" s="4"/>
      <c r="G69" s="4" t="str">
        <v>316_</v>
      </c>
      <c r="H69" s="4" t="str">
        <v>337_</v>
      </c>
      <c r="I69" s="4"/>
      <c r="J69" s="4" t="str">
        <v>195_</v>
      </c>
      <c r="K69" s="4"/>
      <c r="L69" s="4"/>
      <c r="M69" s="4"/>
      <c r="N69" s="4"/>
    </row>
    <row r="70" spans="1:14" x14ac:dyDescent="0.4">
      <c r="A70" s="4"/>
      <c r="B70" s="4"/>
      <c r="C70" s="4"/>
      <c r="D70" s="4"/>
      <c r="E70" s="4"/>
      <c r="F70" s="4"/>
      <c r="G70" s="4" t="str">
        <v>317_</v>
      </c>
      <c r="H70" s="4" t="str">
        <v>338_</v>
      </c>
      <c r="I70" s="4"/>
      <c r="J70" s="4" t="str">
        <v>201_</v>
      </c>
      <c r="K70" s="4"/>
      <c r="L70" s="4"/>
      <c r="M70" s="4"/>
      <c r="N70" s="4"/>
    </row>
    <row r="71" spans="1:14" x14ac:dyDescent="0.4">
      <c r="A71" s="4"/>
      <c r="B71" s="4"/>
      <c r="C71" s="4"/>
      <c r="D71" s="4"/>
      <c r="E71" s="4"/>
      <c r="F71" s="4"/>
      <c r="G71" s="4" t="str">
        <v>318_</v>
      </c>
      <c r="H71" s="4" t="str">
        <v>339_</v>
      </c>
      <c r="I71" s="4"/>
      <c r="J71" s="4" t="str">
        <v>202_</v>
      </c>
      <c r="K71" s="4"/>
      <c r="L71" s="4"/>
      <c r="M71" s="4"/>
      <c r="N71" s="4"/>
    </row>
    <row r="72" spans="1:14" x14ac:dyDescent="0.4">
      <c r="A72" s="4"/>
      <c r="B72" s="4"/>
      <c r="C72" s="4"/>
      <c r="D72" s="4"/>
      <c r="E72" s="4"/>
      <c r="F72" s="4"/>
      <c r="G72" s="4" t="str">
        <v>319_</v>
      </c>
      <c r="H72" s="4" t="str">
        <v>340_</v>
      </c>
      <c r="I72" s="4"/>
      <c r="J72" s="4" t="str">
        <v>211_</v>
      </c>
      <c r="K72" s="4"/>
      <c r="L72" s="4"/>
      <c r="M72" s="4"/>
      <c r="N72" s="4"/>
    </row>
    <row r="73" spans="1:14" x14ac:dyDescent="0.4">
      <c r="A73" s="4"/>
      <c r="B73" s="4"/>
      <c r="C73" s="4"/>
      <c r="D73" s="4"/>
      <c r="E73" s="4"/>
      <c r="F73" s="4"/>
      <c r="G73" s="4" t="str">
        <v>320_</v>
      </c>
      <c r="H73" s="4" t="str">
        <v>341_</v>
      </c>
      <c r="I73" s="4"/>
      <c r="J73" s="4" t="str">
        <v>212_</v>
      </c>
      <c r="K73" s="4"/>
      <c r="L73" s="4"/>
      <c r="M73" s="4"/>
      <c r="N73" s="4"/>
    </row>
    <row r="74" spans="1:14" x14ac:dyDescent="0.4">
      <c r="A74" s="4"/>
      <c r="B74" s="4"/>
      <c r="C74" s="4"/>
      <c r="D74" s="4"/>
      <c r="E74" s="4"/>
      <c r="F74" s="4"/>
      <c r="G74" s="4" t="str">
        <v>321_</v>
      </c>
      <c r="H74" s="4" t="str">
        <v>342_</v>
      </c>
      <c r="I74" s="4"/>
      <c r="J74" s="4" t="str">
        <v>241_</v>
      </c>
      <c r="K74" s="4"/>
      <c r="L74" s="4"/>
      <c r="M74" s="4"/>
      <c r="N74" s="4"/>
    </row>
    <row r="75" spans="1:14" x14ac:dyDescent="0.4">
      <c r="A75" s="4"/>
      <c r="B75" s="4"/>
      <c r="C75" s="4"/>
      <c r="D75" s="4"/>
      <c r="E75" s="4"/>
      <c r="F75" s="4"/>
      <c r="G75" s="4" t="str">
        <v>322_</v>
      </c>
      <c r="H75" s="4" t="str">
        <v>343_</v>
      </c>
      <c r="I75" s="4"/>
      <c r="J75" s="4" t="str">
        <v>242_</v>
      </c>
      <c r="K75" s="4"/>
      <c r="L75" s="4"/>
      <c r="M75" s="4"/>
      <c r="N75" s="4"/>
    </row>
    <row r="76" spans="1:14" x14ac:dyDescent="0.4">
      <c r="A76" s="4"/>
      <c r="B76" s="4"/>
      <c r="C76" s="4"/>
      <c r="D76" s="4"/>
      <c r="E76" s="4"/>
      <c r="F76" s="4"/>
      <c r="G76" s="4" t="str">
        <v>323_</v>
      </c>
      <c r="H76" s="4" t="str">
        <v>412_</v>
      </c>
      <c r="I76" s="4"/>
      <c r="J76" s="4" t="str">
        <v>250_</v>
      </c>
      <c r="K76" s="4"/>
      <c r="L76" s="4"/>
      <c r="M76" s="4"/>
      <c r="N76" s="4"/>
    </row>
    <row r="77" spans="1:14" x14ac:dyDescent="0.4">
      <c r="A77" s="4"/>
      <c r="B77" s="4"/>
      <c r="C77" s="4"/>
      <c r="D77" s="4"/>
      <c r="E77" s="4"/>
      <c r="F77" s="4"/>
      <c r="G77" s="4" t="str">
        <v>324_</v>
      </c>
      <c r="H77" s="4" t="str">
        <v>413_</v>
      </c>
      <c r="I77" s="4"/>
      <c r="J77" s="4" t="str">
        <v>250x</v>
      </c>
      <c r="K77" s="4"/>
      <c r="L77" s="4"/>
      <c r="M77" s="4"/>
      <c r="N77" s="4"/>
    </row>
    <row r="78" spans="1:14" x14ac:dyDescent="0.4">
      <c r="A78" s="4"/>
      <c r="B78" s="4"/>
      <c r="C78" s="4"/>
      <c r="D78" s="4"/>
      <c r="E78" s="4"/>
      <c r="F78" s="4"/>
      <c r="G78" s="4" t="str">
        <v>331_</v>
      </c>
      <c r="H78" s="4" t="str">
        <v>414_</v>
      </c>
      <c r="I78" s="4"/>
      <c r="J78" s="4" t="str">
        <v>251_</v>
      </c>
      <c r="K78" s="4"/>
      <c r="L78" s="4"/>
      <c r="M78" s="4"/>
      <c r="N78" s="4"/>
    </row>
    <row r="79" spans="1:14" x14ac:dyDescent="0.4">
      <c r="A79" s="4"/>
      <c r="B79" s="4"/>
      <c r="C79" s="4"/>
      <c r="D79" s="4"/>
      <c r="E79" s="4"/>
      <c r="F79" s="4"/>
      <c r="G79" s="4" t="str">
        <v>332_</v>
      </c>
      <c r="H79" s="4" t="str">
        <v>415_</v>
      </c>
      <c r="I79" s="4"/>
      <c r="J79" s="4" t="str">
        <v>252_</v>
      </c>
      <c r="K79" s="4"/>
      <c r="L79" s="4"/>
      <c r="M79" s="4"/>
      <c r="N79" s="4"/>
    </row>
    <row r="80" spans="1:14" x14ac:dyDescent="0.4">
      <c r="A80" s="4"/>
      <c r="B80" s="4"/>
      <c r="C80" s="4"/>
      <c r="D80" s="4"/>
      <c r="E80" s="4"/>
      <c r="F80" s="4"/>
      <c r="G80" s="4" t="str">
        <v>333_</v>
      </c>
      <c r="H80" s="4" t="str">
        <v>416_</v>
      </c>
      <c r="I80" s="4"/>
      <c r="J80" s="4" t="str">
        <v>311_</v>
      </c>
      <c r="K80" s="4"/>
      <c r="L80" s="4"/>
      <c r="M80" s="4"/>
      <c r="N80" s="4"/>
    </row>
    <row r="81" spans="1:14" x14ac:dyDescent="0.4">
      <c r="A81" s="4"/>
      <c r="B81" s="4"/>
      <c r="C81" s="4"/>
      <c r="D81" s="4"/>
      <c r="E81" s="4"/>
      <c r="F81" s="4"/>
      <c r="G81" s="4" t="str">
        <v>334_</v>
      </c>
      <c r="H81" s="4" t="str">
        <v>417_</v>
      </c>
      <c r="I81" s="4"/>
      <c r="J81" s="4" t="str">
        <v>311x</v>
      </c>
      <c r="K81" s="4"/>
      <c r="L81" s="4"/>
      <c r="M81" s="4"/>
      <c r="N81" s="4"/>
    </row>
    <row r="82" spans="1:14" x14ac:dyDescent="0.4">
      <c r="A82" s="4"/>
      <c r="B82" s="4"/>
      <c r="C82" s="4"/>
      <c r="D82" s="4"/>
      <c r="E82" s="4"/>
      <c r="F82" s="4"/>
      <c r="G82" s="4" t="str">
        <v>335_</v>
      </c>
      <c r="H82" s="4" t="str">
        <v>418_</v>
      </c>
      <c r="I82" s="4"/>
      <c r="J82" s="4" t="str">
        <v>312_</v>
      </c>
      <c r="K82" s="4"/>
      <c r="L82" s="4"/>
      <c r="M82" s="4"/>
      <c r="N82" s="4"/>
    </row>
    <row r="83" spans="1:14" x14ac:dyDescent="0.4">
      <c r="A83" s="4"/>
      <c r="B83" s="4"/>
      <c r="C83" s="4"/>
      <c r="D83" s="4"/>
      <c r="E83" s="4"/>
      <c r="F83" s="4"/>
      <c r="G83" s="4" t="str">
        <v>336_</v>
      </c>
      <c r="H83" s="4" t="str">
        <v>419_</v>
      </c>
      <c r="I83" s="4"/>
      <c r="J83" s="4" t="str">
        <v>320_</v>
      </c>
      <c r="K83" s="4"/>
      <c r="L83" s="4"/>
      <c r="M83" s="4"/>
      <c r="N83" s="4"/>
    </row>
    <row r="84" spans="1:14" x14ac:dyDescent="0.4">
      <c r="A84" s="4"/>
      <c r="B84" s="4"/>
      <c r="C84" s="4"/>
      <c r="D84" s="4"/>
      <c r="E84" s="4"/>
      <c r="F84" s="4"/>
      <c r="G84" s="4" t="str">
        <v>337_</v>
      </c>
      <c r="H84" s="4" t="str">
        <v>41a_</v>
      </c>
      <c r="I84" s="4"/>
      <c r="J84" s="4" t="str">
        <v>320x</v>
      </c>
      <c r="K84" s="4"/>
      <c r="L84" s="4"/>
      <c r="M84" s="4"/>
      <c r="N84" s="4"/>
    </row>
    <row r="85" spans="1:14" x14ac:dyDescent="0.4">
      <c r="A85" s="4"/>
      <c r="B85" s="4"/>
      <c r="C85" s="4"/>
      <c r="D85" s="4"/>
      <c r="E85" s="4"/>
      <c r="F85" s="4"/>
      <c r="G85" s="4" t="str">
        <v>338_</v>
      </c>
      <c r="H85" s="4" t="str">
        <v>41b_</v>
      </c>
      <c r="I85" s="4"/>
      <c r="J85" s="4" t="str">
        <v>331_</v>
      </c>
      <c r="K85" s="4"/>
      <c r="L85" s="4"/>
      <c r="M85" s="4"/>
      <c r="N85" s="4"/>
    </row>
    <row r="86" spans="1:14" x14ac:dyDescent="0.4">
      <c r="A86" s="4"/>
      <c r="B86" s="4"/>
      <c r="C86" s="4"/>
      <c r="D86" s="4"/>
      <c r="E86" s="4"/>
      <c r="F86" s="4"/>
      <c r="G86" s="4" t="str">
        <v>339_</v>
      </c>
      <c r="H86" s="4" t="str">
        <v>420_</v>
      </c>
      <c r="I86" s="4"/>
      <c r="J86" s="4" t="str">
        <v>332_</v>
      </c>
      <c r="K86" s="4"/>
      <c r="L86" s="4"/>
      <c r="M86" s="4"/>
      <c r="N86" s="4"/>
    </row>
    <row r="87" spans="1:14" x14ac:dyDescent="0.4">
      <c r="A87" s="4"/>
      <c r="B87" s="4"/>
      <c r="C87" s="4"/>
      <c r="D87" s="4"/>
      <c r="E87" s="4"/>
      <c r="F87" s="4"/>
      <c r="G87" s="4" t="str">
        <v>340_</v>
      </c>
      <c r="H87" s="4" t="str">
        <v>422_</v>
      </c>
      <c r="I87" s="4"/>
      <c r="J87" s="4" t="str">
        <v>341_</v>
      </c>
      <c r="K87" s="4"/>
      <c r="L87" s="4"/>
      <c r="M87" s="4"/>
      <c r="N87" s="4"/>
    </row>
    <row r="88" spans="1:14" x14ac:dyDescent="0.4">
      <c r="A88" s="4"/>
      <c r="B88" s="4"/>
      <c r="C88" s="4"/>
      <c r="D88" s="4"/>
      <c r="E88" s="4"/>
      <c r="F88" s="4"/>
      <c r="G88" s="4" t="str">
        <v>341_</v>
      </c>
      <c r="H88" s="4" t="str">
        <v>429_</v>
      </c>
      <c r="I88" s="4"/>
      <c r="J88" s="4" t="str">
        <v>342_</v>
      </c>
      <c r="K88" s="4"/>
      <c r="L88" s="4"/>
      <c r="M88" s="4"/>
      <c r="N88" s="4"/>
    </row>
    <row r="89" spans="1:14" x14ac:dyDescent="0.4">
      <c r="A89" s="4"/>
      <c r="B89" s="4"/>
      <c r="C89" s="4"/>
      <c r="D89" s="4"/>
      <c r="E89" s="4"/>
      <c r="F89" s="4"/>
      <c r="G89" s="4" t="str">
        <v>342_</v>
      </c>
      <c r="H89" s="4" t="str">
        <v>42a_</v>
      </c>
      <c r="I89" s="4"/>
      <c r="J89" s="4" t="str">
        <v>351_</v>
      </c>
      <c r="K89" s="4"/>
      <c r="L89" s="4"/>
      <c r="M89" s="4"/>
      <c r="N89" s="4"/>
    </row>
    <row r="90" spans="1:14" x14ac:dyDescent="0.4">
      <c r="A90" s="4"/>
      <c r="B90" s="4"/>
      <c r="C90" s="4"/>
      <c r="D90" s="4"/>
      <c r="E90" s="4"/>
      <c r="F90" s="4"/>
      <c r="G90" s="4" t="str">
        <v>343_</v>
      </c>
      <c r="H90" s="4" t="str">
        <v>42b_</v>
      </c>
      <c r="I90" s="4"/>
      <c r="J90" s="4" t="str">
        <v>352_</v>
      </c>
      <c r="K90" s="4"/>
      <c r="L90" s="4"/>
      <c r="M90" s="4"/>
      <c r="N90" s="4"/>
    </row>
    <row r="91" spans="1:14" x14ac:dyDescent="0.4">
      <c r="A91" s="4"/>
      <c r="B91" s="4"/>
      <c r="C91" s="4"/>
      <c r="D91" s="4"/>
      <c r="E91" s="4"/>
      <c r="F91" s="4"/>
      <c r="G91" s="4" t="str">
        <v>412_</v>
      </c>
      <c r="H91" s="4" t="str">
        <v>431_</v>
      </c>
      <c r="I91" s="4"/>
      <c r="J91" s="4" t="str">
        <v>361_</v>
      </c>
      <c r="K91" s="4"/>
      <c r="L91" s="4"/>
      <c r="M91" s="4"/>
      <c r="N91" s="4"/>
    </row>
    <row r="92" spans="1:14" x14ac:dyDescent="0.4">
      <c r="A92" s="4"/>
      <c r="B92" s="4"/>
      <c r="C92" s="4"/>
      <c r="D92" s="4"/>
      <c r="E92" s="4"/>
      <c r="F92" s="4"/>
      <c r="G92" s="4" t="str">
        <v>413_</v>
      </c>
      <c r="H92" s="4" t="str">
        <v>432_</v>
      </c>
      <c r="I92" s="4"/>
      <c r="J92" s="4" t="str">
        <v>362_</v>
      </c>
      <c r="K92" s="4"/>
      <c r="L92" s="4"/>
      <c r="M92" s="4"/>
      <c r="N92" s="4"/>
    </row>
    <row r="93" spans="1:14" x14ac:dyDescent="0.4">
      <c r="A93" s="4"/>
      <c r="B93" s="4"/>
      <c r="C93" s="4"/>
      <c r="D93" s="4"/>
      <c r="E93" s="4"/>
      <c r="F93" s="4"/>
      <c r="G93" s="4" t="str">
        <v>414_</v>
      </c>
      <c r="H93" s="4"/>
      <c r="I93" s="4"/>
      <c r="J93" s="4" t="str">
        <v>370_</v>
      </c>
      <c r="K93" s="4"/>
      <c r="L93" s="4"/>
      <c r="M93" s="4"/>
      <c r="N93" s="4"/>
    </row>
    <row r="94" spans="1:14" x14ac:dyDescent="0.4">
      <c r="A94" s="4"/>
      <c r="B94" s="4"/>
      <c r="C94" s="4"/>
      <c r="D94" s="4"/>
      <c r="E94" s="4"/>
      <c r="F94" s="4"/>
      <c r="G94" s="4" t="str">
        <v>415_</v>
      </c>
      <c r="H94" s="4"/>
      <c r="I94" s="4"/>
      <c r="J94" s="4" t="str">
        <v>381_</v>
      </c>
      <c r="K94" s="4"/>
      <c r="L94" s="4"/>
      <c r="M94" s="4"/>
      <c r="N94" s="4"/>
    </row>
    <row r="95" spans="1:14" x14ac:dyDescent="0.4">
      <c r="A95" s="4"/>
      <c r="B95" s="4"/>
      <c r="C95" s="4"/>
      <c r="D95" s="4"/>
      <c r="E95" s="4"/>
      <c r="F95" s="4"/>
      <c r="G95" s="4" t="str">
        <v>416_</v>
      </c>
      <c r="H95" s="4"/>
      <c r="I95" s="4"/>
      <c r="J95" s="4" t="str">
        <v>382_</v>
      </c>
      <c r="K95" s="4"/>
      <c r="L95" s="4"/>
      <c r="M95" s="4"/>
      <c r="N95" s="4"/>
    </row>
    <row r="96" spans="1:14" x14ac:dyDescent="0.4">
      <c r="A96" s="4"/>
      <c r="B96" s="4"/>
      <c r="C96" s="4"/>
      <c r="D96" s="4"/>
      <c r="E96" s="4"/>
      <c r="F96" s="4"/>
      <c r="G96" s="4" t="str">
        <v>417_</v>
      </c>
      <c r="H96" s="4"/>
      <c r="I96" s="4"/>
      <c r="J96" s="4" t="str">
        <v>383_</v>
      </c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 t="str">
        <v>418_</v>
      </c>
      <c r="H97" s="4"/>
      <c r="I97" s="4"/>
      <c r="J97" s="4" t="str">
        <v>384_</v>
      </c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 t="str">
        <v>419_</v>
      </c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 t="str">
        <v>41a_</v>
      </c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 t="str">
        <v>41b_</v>
      </c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 t="str">
        <v>420_</v>
      </c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 t="str">
        <v>422_</v>
      </c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 t="str">
        <v>429_</v>
      </c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 t="str">
        <v>42a_</v>
      </c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 t="str">
        <v>42b_</v>
      </c>
      <c r="H105" s="4"/>
      <c r="I105" s="4"/>
      <c r="J105" s="4"/>
      <c r="K105" s="4"/>
      <c r="L105" s="4"/>
      <c r="M105" s="4"/>
      <c r="N105" s="4"/>
    </row>
    <row r="106" spans="1:14" x14ac:dyDescent="0.4">
      <c r="A106" s="4"/>
      <c r="B106" s="4"/>
      <c r="C106" s="4"/>
      <c r="D106" s="4"/>
      <c r="E106" s="4"/>
      <c r="F106" s="4"/>
      <c r="G106" s="4" t="str">
        <v>431_</v>
      </c>
      <c r="H106" s="4"/>
      <c r="I106" s="4"/>
      <c r="J106" s="4"/>
      <c r="K106" s="4"/>
      <c r="L106" s="4"/>
      <c r="M106" s="4"/>
      <c r="N106" s="4"/>
    </row>
    <row r="107" spans="1:14" x14ac:dyDescent="0.4">
      <c r="A107" s="4"/>
      <c r="B107" s="4"/>
      <c r="C107" s="4"/>
      <c r="D107" s="4"/>
      <c r="E107" s="4"/>
      <c r="F107" s="4"/>
      <c r="G107" s="4" t="str">
        <v>432_</v>
      </c>
      <c r="H107" s="4"/>
      <c r="I107" s="4"/>
      <c r="J107" s="4"/>
      <c r="K107" s="4"/>
      <c r="L107" s="4"/>
      <c r="M107" s="4"/>
      <c r="N107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BEEFAST .</cp:lastModifiedBy>
  <cp:revision/>
  <dcterms:created xsi:type="dcterms:W3CDTF">2022-07-25T11:42:34Z</dcterms:created>
  <dcterms:modified xsi:type="dcterms:W3CDTF">2025-10-14T03:28:35Z</dcterms:modified>
  <cp:category/>
  <cp:contentStatus/>
</cp:coreProperties>
</file>