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C-QLKT-GIAPNV\Downloads\"/>
    </mc:Choice>
  </mc:AlternateContent>
  <xr:revisionPtr revIDLastSave="0" documentId="13_ncr:1_{58344359-C16D-40D9-896C-321CB189DBDC}" xr6:coauthVersionLast="47" xr6:coauthVersionMax="47" xr10:uidLastSave="{00000000-0000-0000-0000-000000000000}"/>
  <bookViews>
    <workbookView xWindow="-110" yWindow="-110" windowWidth="19420" windowHeight="10300" tabRatio="751" activeTab="2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8" l="1"/>
  <c r="E94" i="18"/>
  <c r="E95" i="18"/>
  <c r="E17" i="11"/>
  <c r="E16" i="11"/>
  <c r="E15" i="11"/>
  <c r="E14" i="11"/>
  <c r="E13" i="11"/>
  <c r="E12" i="11"/>
  <c r="J5" i="10"/>
  <c r="J6" i="10" s="1"/>
  <c r="G6" i="10" s="1"/>
  <c r="E6" i="11"/>
  <c r="E7" i="11"/>
  <c r="E8" i="11"/>
  <c r="E9" i="11"/>
  <c r="E10" i="11"/>
  <c r="E11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<sst xmlns="http://schemas.openxmlformats.org/spreadsheetml/2006/main" count="3750" uniqueCount="1570">
  <si>
    <t>TẬP ĐOÀN</t>
  </si>
  <si>
    <t>BCTC hợp nhất²</t>
  </si>
  <si>
    <t>CTY MẸ</t>
  </si>
  <si>
    <t>KH CTY MẸ</t>
  </si>
  <si>
    <t>_</t>
  </si>
  <si>
    <t>Kiểm tra trùng</t>
  </si>
  <si>
    <t>TASCOᴳ</t>
  </si>
  <si>
    <t>100_</t>
  </si>
  <si>
    <t>TCAUTOᴳ</t>
  </si>
  <si>
    <t>200_</t>
  </si>
  <si>
    <t>Tập đoàn</t>
  </si>
  <si>
    <t>SAVICOᴳ</t>
  </si>
  <si>
    <t>300_</t>
  </si>
  <si>
    <t>SGFORDᴳ</t>
  </si>
  <si>
    <t>311_</t>
  </si>
  <si>
    <t>Danh mục công ty</t>
  </si>
  <si>
    <t>SVCHNᴳ</t>
  </si>
  <si>
    <t>314_</t>
  </si>
  <si>
    <t>SVCDNᴳ</t>
  </si>
  <si>
    <t>320_</t>
  </si>
  <si>
    <t>Thông tin công ty</t>
  </si>
  <si>
    <t>BTFᴳ</t>
  </si>
  <si>
    <t>364_</t>
  </si>
  <si>
    <t>TGPᴳ</t>
  </si>
  <si>
    <t>385_</t>
  </si>
  <si>
    <t>Tài khoản kế toán</t>
  </si>
  <si>
    <t>Carplaᴳ</t>
  </si>
  <si>
    <t>357_</t>
  </si>
  <si>
    <t>HSHᴳ</t>
  </si>
  <si>
    <t>310_</t>
  </si>
  <si>
    <t>Chỉ tiêu báo cáo</t>
  </si>
  <si>
    <t>MDNᴳ</t>
  </si>
  <si>
    <t>384_</t>
  </si>
  <si>
    <t>TLTKᴳ</t>
  </si>
  <si>
    <t>373_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</si>
  <si>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</si>
  <si>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</si>
  <si>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</si>
  <si>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</si>
  <si>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</si>
  <si>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</si>
  <si>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</si>
  <si>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</si>
  <si>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</si>
  <si>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</si>
  <si>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</si>
  <si>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</si>
  <si>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</si>
  <si>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</si>
  <si>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</si>
  <si>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TASCO</t>
  </si>
  <si>
    <t>Công ty CP Tasco</t>
  </si>
  <si>
    <t>0600264117_</t>
  </si>
  <si>
    <t>Cty mẹ tối cao (Tasco)</t>
  </si>
  <si>
    <t>173_</t>
  </si>
  <si>
    <t>CPVETC</t>
  </si>
  <si>
    <t>Công ty CP VETC</t>
  </si>
  <si>
    <t>0106858609_</t>
  </si>
  <si>
    <t>Hà Nội; Dịch vụ</t>
  </si>
  <si>
    <t>174_</t>
  </si>
  <si>
    <t>DIG</t>
  </si>
  <si>
    <t>Công ty Cổ phần The digital Company</t>
  </si>
  <si>
    <t>0110947989_</t>
  </si>
  <si>
    <t>Hà Nội; Dịch vụ thương mại (DIG)</t>
  </si>
  <si>
    <t>186_</t>
  </si>
  <si>
    <t>LAND</t>
  </si>
  <si>
    <t>Công ty TNHH Tasco Land</t>
  </si>
  <si>
    <t>0109935403_</t>
  </si>
  <si>
    <t>Hà Nội; Bất động sản</t>
  </si>
  <si>
    <t>114_</t>
  </si>
  <si>
    <t>BAOHIEM</t>
  </si>
  <si>
    <t>Công ty TNHH Bảo hiểm Tasco</t>
  </si>
  <si>
    <t>0302391670_</t>
  </si>
  <si>
    <t>Hà Nội; Bảo hiểm phi nhân thọ</t>
  </si>
  <si>
    <t>185_</t>
  </si>
  <si>
    <t>BOTH</t>
  </si>
  <si>
    <t>Công ty TNHH MTV Tasco BOT</t>
  </si>
  <si>
    <t>0110375308_</t>
  </si>
  <si>
    <t>Hà Nội; Hạ tầng giao thông</t>
  </si>
  <si>
    <t>151_</t>
  </si>
  <si>
    <t>TAS6</t>
  </si>
  <si>
    <t>Công ty TNHH MTV Tasco 6</t>
  </si>
  <si>
    <t>0600542036_</t>
  </si>
  <si>
    <t>Nam Định; Hạ tầng giao thông</t>
  </si>
  <si>
    <t>171_</t>
  </si>
  <si>
    <t>TASQB</t>
  </si>
  <si>
    <t>Công ty TNHH MTV Tasco Quảng Bình</t>
  </si>
  <si>
    <t>3100959525_</t>
  </si>
  <si>
    <t>Quảng Bình; Hạ tầng giao thông</t>
  </si>
  <si>
    <t>157_</t>
  </si>
  <si>
    <t>TASHP</t>
  </si>
  <si>
    <t>Công ty TNHH MTV Tasco Hải Phòng</t>
  </si>
  <si>
    <t>0201632182_</t>
  </si>
  <si>
    <t>Hải Phòng; Hạ tầng giao thông</t>
  </si>
  <si>
    <t>147_</t>
  </si>
  <si>
    <t>TASNT</t>
  </si>
  <si>
    <t>Công ty CP Tasco Nam Thái</t>
  </si>
  <si>
    <t>0600454929_</t>
  </si>
  <si>
    <t>Thái Bình; Xây lắp</t>
  </si>
  <si>
    <t>133_</t>
  </si>
  <si>
    <t>TNHHVETC</t>
  </si>
  <si>
    <t>Công ty TNHH thu phí tự động VETC</t>
  </si>
  <si>
    <t>0107500414_</t>
  </si>
  <si>
    <t>Hà Nội; Dịch vụ thu phí</t>
  </si>
  <si>
    <t>TASCOAUTO</t>
  </si>
  <si>
    <t>Công ty CP Tasco Auto</t>
  </si>
  <si>
    <t>0109793371_</t>
  </si>
  <si>
    <t>TASCOᴳ;TCAUTOᴳ</t>
  </si>
  <si>
    <t>Cty mẹ SVC;Hà Nội; Dịch vụ thương mại (Tasco Auto)</t>
  </si>
  <si>
    <t>228_</t>
  </si>
  <si>
    <t>BOTHTPT</t>
  </si>
  <si>
    <t>Công ty TNHH BOT Hùng Thắng Phú Thọ</t>
  </si>
  <si>
    <t>2600940457_</t>
  </si>
  <si>
    <t> </t>
  </si>
  <si>
    <t>Phú Thọ; Hạ tầng giao thông</t>
  </si>
  <si>
    <t>265_</t>
  </si>
  <si>
    <t>NVTH</t>
  </si>
  <si>
    <t>Công ty CP NVT Holdings</t>
  </si>
  <si>
    <t>0109935146_</t>
  </si>
  <si>
    <t>288_</t>
  </si>
  <si>
    <t>DNF</t>
  </si>
  <si>
    <t>Công ty CP Dana</t>
  </si>
  <si>
    <t>0400259800_</t>
  </si>
  <si>
    <t>Đà Nẵng; Dịch vụ thương mại (DanaFord)</t>
  </si>
  <si>
    <t>229_</t>
  </si>
  <si>
    <t>VHN</t>
  </si>
  <si>
    <t>Công ty TNHH Ô tô Bắc Âu Hà Nội</t>
  </si>
  <si>
    <t>0107460232_</t>
  </si>
  <si>
    <t>Hà Nội; Dịch vụ thương mại (Volvo Hà Nội)</t>
  </si>
  <si>
    <t>252_</t>
  </si>
  <si>
    <t>VBA</t>
  </si>
  <si>
    <t>Công ty CP Ô tô Bắc Âu</t>
  </si>
  <si>
    <t>0313532348_</t>
  </si>
  <si>
    <t>Hồ Chí Minh; Dịch vụ thương mại (CP Volvo Sài Gòn)</t>
  </si>
  <si>
    <t>218_</t>
  </si>
  <si>
    <t>VSG</t>
  </si>
  <si>
    <t>Công ty TNHH Ô tô Bắc Âu Sài Gòn</t>
  </si>
  <si>
    <t>0317098241_</t>
  </si>
  <si>
    <t>Hồ Chí Minh; Dịch vụ thương mại (TNHH Volvo Sài Gòn)</t>
  </si>
  <si>
    <t>289_</t>
  </si>
  <si>
    <t>NEH</t>
  </si>
  <si>
    <t>Công ty TNHH New Energy Holdings</t>
  </si>
  <si>
    <t>0110395745_</t>
  </si>
  <si>
    <t>Hà Nội; Dịch vụ thương mại (NEH)</t>
  </si>
  <si>
    <t>SVC</t>
  </si>
  <si>
    <t>Công ty CP Dịch vụ Tổng Hợp Sài Gòn</t>
  </si>
  <si>
    <t>0301154821_</t>
  </si>
  <si>
    <t>TASCOᴳ;TCAUTOᴳ;SAVICOᴳ</t>
  </si>
  <si>
    <t>Hồ Chí Minh; Dịch vụ thương mại, bất động sản, dịch vụ tài chính (SVC)</t>
  </si>
  <si>
    <t>SGF</t>
  </si>
  <si>
    <t>Công ty CP Dịch vụ Sài Gòn Ô tô</t>
  </si>
  <si>
    <t>0302030265_</t>
  </si>
  <si>
    <t>TASCOᴳ;TCAUTOᴳ;SAVICOᴳ;SGFORDᴳ</t>
  </si>
  <si>
    <t>Hồ Chí Minh; Dịch vụ thương mại (Sài Gòn Ford)</t>
  </si>
  <si>
    <t>353_</t>
  </si>
  <si>
    <t>CTHF</t>
  </si>
  <si>
    <t>Công ty CP Đầu tư TMDV Sài Gòn ô tô Cần Thơ</t>
  </si>
  <si>
    <t>1801310132_</t>
  </si>
  <si>
    <t>Cần Thơ; Dịch vụ thương mại (Cần Thơ Ford)</t>
  </si>
  <si>
    <t>BTF</t>
  </si>
  <si>
    <t>Công ty CP Bến Thành Ô tô</t>
  </si>
  <si>
    <t>0309708126_</t>
  </si>
  <si>
    <t>TASCOᴳ;TCAUTOᴳ;SAVICOᴳ;SGFORDᴳ;BTFᴳ</t>
  </si>
  <si>
    <t>Hồ Chí Minh; Dịch vụ thương mại (Bến Thành Ford)</t>
  </si>
  <si>
    <t>350_</t>
  </si>
  <si>
    <t>MTN</t>
  </si>
  <si>
    <t>Công ty CP Ô tô Sài Gòn Tây Ninh</t>
  </si>
  <si>
    <t>3901300117_</t>
  </si>
  <si>
    <t>Tây Ninh; Dịch vụ thương mại (Mitsubishi Tây Ninh)</t>
  </si>
  <si>
    <t>351_</t>
  </si>
  <si>
    <t>NTP</t>
  </si>
  <si>
    <t>Công ty CP Đầu tư TMDV Ô tô Tân Phú</t>
  </si>
  <si>
    <t>0317001517_</t>
  </si>
  <si>
    <t>Hồ Chí Minh; Dịch vụ thương mại (Nissan Tân Phú)</t>
  </si>
  <si>
    <t>347_</t>
  </si>
  <si>
    <t>MLA</t>
  </si>
  <si>
    <t>Công ty CP Ô tô Sài Gòn Long An</t>
  </si>
  <si>
    <t>1102007831_</t>
  </si>
  <si>
    <t>Long An; Dịch vụ thương mại (Mitsu Long An)</t>
  </si>
  <si>
    <t>338_</t>
  </si>
  <si>
    <t>MTC</t>
  </si>
  <si>
    <t>Công ty CP Ô tô Trường Chinh</t>
  </si>
  <si>
    <t>0317596832_</t>
  </si>
  <si>
    <t>Hồ Chí Minh; Dịch vụ thương mại (Mitsu Trường Chinh)</t>
  </si>
  <si>
    <t>386_</t>
  </si>
  <si>
    <t>TNF</t>
  </si>
  <si>
    <t>Công ty CP Ô tô Bến Thành Tây Ninh</t>
  </si>
  <si>
    <t>3901240299_</t>
  </si>
  <si>
    <t>Tây Ninh; Dịch vụ thương mại (Tây Ninh Ford)</t>
  </si>
  <si>
    <t>409_</t>
  </si>
  <si>
    <t>GLYNKSG</t>
  </si>
  <si>
    <t>Công ty Cổ phần Glynk Sài Gòn Ô tô</t>
  </si>
  <si>
    <t>0318821304_</t>
  </si>
  <si>
    <t>Hồ Chí Minh; Dịch vụ thương mại (Glynk)</t>
  </si>
  <si>
    <t>331_</t>
  </si>
  <si>
    <t>FXAUTO</t>
  </si>
  <si>
    <t>Công ty TNHH FX Auto</t>
  </si>
  <si>
    <t>0316395058_</t>
  </si>
  <si>
    <t>Hồ Chí Minh; Dịch vụ thương mại (FX Auto)</t>
  </si>
  <si>
    <t>359_</t>
  </si>
  <si>
    <t>HYPL</t>
  </si>
  <si>
    <t>Công ty CP Đầu tư Thương mại Dịch vụ Ô tô Sài Gòn Phú Lâm</t>
  </si>
  <si>
    <t>0315441978_</t>
  </si>
  <si>
    <t>Hồ Chí Minh; Dịch vụ thương mại (Hyundai Phú Lâm)</t>
  </si>
  <si>
    <t>313_</t>
  </si>
  <si>
    <t>BTHF</t>
  </si>
  <si>
    <t>Công ty CP Dịch vụ ô tô Bình Thuận</t>
  </si>
  <si>
    <t>3401155091_</t>
  </si>
  <si>
    <t>Bình Thuận; Dịch vụ thương mại (Bình Thuận Ford)</t>
  </si>
  <si>
    <t>394_</t>
  </si>
  <si>
    <t>MBT</t>
  </si>
  <si>
    <t>Công ty cổ phần Ô tô Bình Thuận</t>
  </si>
  <si>
    <t>3401206807_</t>
  </si>
  <si>
    <t>Bình Thuận; Dịch vụ thương mại (Mitsu Bình Thuận)</t>
  </si>
  <si>
    <t>334_</t>
  </si>
  <si>
    <t>SGCL</t>
  </si>
  <si>
    <t>Công ty CP Ô tô Sài Gòn Cửu Long</t>
  </si>
  <si>
    <t>1801343681_</t>
  </si>
  <si>
    <t>Cần Thơ; Dịch vụ thương mại (Sài Gòn Cửu Long)</t>
  </si>
  <si>
    <t>TGP</t>
  </si>
  <si>
    <t>Công ty TNHH Toyota Giải Phóng</t>
  </si>
  <si>
    <t>0100773902_</t>
  </si>
  <si>
    <t>TASCOᴳ;TCAUTOᴳ;SAVICOᴳ;TGPᴳ</t>
  </si>
  <si>
    <t>Hà Nội; Dịch vụ thương mại (Toyota Giải Phóng)</t>
  </si>
  <si>
    <t>388_</t>
  </si>
  <si>
    <t>TNB</t>
  </si>
  <si>
    <t>Công ty CP Toyota Ninh Bình</t>
  </si>
  <si>
    <t>2700928647_</t>
  </si>
  <si>
    <t>Ninh Bình; Dịch vụ thương mại (Toyota Ninh Bình)</t>
  </si>
  <si>
    <t>342_</t>
  </si>
  <si>
    <t>YCT</t>
  </si>
  <si>
    <t>Công ty TNHH Thương mại Dịch vụ Sài Gòn</t>
  </si>
  <si>
    <t>1800638890_</t>
  </si>
  <si>
    <t>Cần Thơ; Dịch vụ thương mại (Yamaha Cần Thơ)</t>
  </si>
  <si>
    <t>332_</t>
  </si>
  <si>
    <t>SGNS</t>
  </si>
  <si>
    <t>Công ty CP Sài Gòn Ngôi sao</t>
  </si>
  <si>
    <t>0305081349_</t>
  </si>
  <si>
    <t>Hồ Chí Minh; Dịch vụ thương mại (SGNS)</t>
  </si>
  <si>
    <t>322_</t>
  </si>
  <si>
    <t>SGVD</t>
  </si>
  <si>
    <t>Công ty TNHH TMDV Sài Gòn Viễn Đông</t>
  </si>
  <si>
    <t>0305281725_</t>
  </si>
  <si>
    <t>Hồ Chí Minh; Dịch vụ thương mại (SGVĐ)</t>
  </si>
  <si>
    <t>SVCHN</t>
  </si>
  <si>
    <t>Công ty CP Savico Hà Nội</t>
  </si>
  <si>
    <t>0102305191_</t>
  </si>
  <si>
    <t>TASCOᴳ;TCAUTOᴳ;SAVICOᴳ;SVCHNᴳ</t>
  </si>
  <si>
    <t>Hà Nội; Dịch vụ thương mại, Bất động sản (Savico Hà Nội)</t>
  </si>
  <si>
    <t>329_</t>
  </si>
  <si>
    <t>TLB</t>
  </si>
  <si>
    <t>Công ty TNHH Toyota Long Biên</t>
  </si>
  <si>
    <t>0104069006_</t>
  </si>
  <si>
    <t>Hà Nội; Dịch vụ thương mại (Toyota Long Biên)</t>
  </si>
  <si>
    <t>341_</t>
  </si>
  <si>
    <t>THD</t>
  </si>
  <si>
    <t>Công ty TNHH Toyota Hải Dương</t>
  </si>
  <si>
    <t>0801070584_</t>
  </si>
  <si>
    <t>Hải Dương; Dịch vụ thương mại (Toyota Hải Dương)</t>
  </si>
  <si>
    <t>339_</t>
  </si>
  <si>
    <t>TCL</t>
  </si>
  <si>
    <t>Công ty TNHH Toyota Chí Linh</t>
  </si>
  <si>
    <t>0801329043_</t>
  </si>
  <si>
    <t>Hải Dương; Dịch vụ thương mại (Toyota Chí Linh)</t>
  </si>
  <si>
    <t>349_</t>
  </si>
  <si>
    <t>HDF</t>
  </si>
  <si>
    <t>Công ty TNHH Đầu tư và Dịch vụ Ô tô Hải Dương</t>
  </si>
  <si>
    <t>0801224562_</t>
  </si>
  <si>
    <t>Hải Dương; Dịch vụ thương mại (Ford Hải Dương)</t>
  </si>
  <si>
    <t>362_</t>
  </si>
  <si>
    <t>SVCTH</t>
  </si>
  <si>
    <t>Công ty TNHH Savico Thanh Hóa</t>
  </si>
  <si>
    <t>2803049045_</t>
  </si>
  <si>
    <t>Thanh Hóa; Dịch vụ thương mại (Savico Thanh Hoá)</t>
  </si>
  <si>
    <t>318_</t>
  </si>
  <si>
    <t>SVCKNM</t>
  </si>
  <si>
    <t>Công ty CP Savico Kỷ nguyên mới</t>
  </si>
  <si>
    <t>0601246174_</t>
  </si>
  <si>
    <t>Nam Định; Dịch vụ thương mại (Savico KNM)</t>
  </si>
  <si>
    <t>370_</t>
  </si>
  <si>
    <t>SVCMB</t>
  </si>
  <si>
    <t>Công ty TNHH Đầu tư và Phát triển SVC Miền Bắc</t>
  </si>
  <si>
    <t>0110299907_</t>
  </si>
  <si>
    <t>Hà Nội; Dịch vụ thương mại (SVCMB)</t>
  </si>
  <si>
    <t>CARPLA</t>
  </si>
  <si>
    <t>Công ty CP Carpla</t>
  </si>
  <si>
    <t>0108684098_</t>
  </si>
  <si>
    <t>TASCOᴳ;TCAUTOᴳ;SAVICOᴳ;SVCHNᴳ;Carplaᴳ</t>
  </si>
  <si>
    <t>Hà Nội; Dịch vụ thương mại (Carpla)</t>
  </si>
  <si>
    <t>358_</t>
  </si>
  <si>
    <t>CARMEDIA</t>
  </si>
  <si>
    <t>Công ty TNHH Truyền thông Carpla</t>
  </si>
  <si>
    <t>0110938487_</t>
  </si>
  <si>
    <t>Hà Nội; Dịch vụ thương mại (CARMEDIA)</t>
  </si>
  <si>
    <t>407_</t>
  </si>
  <si>
    <t>CARSERVICE</t>
  </si>
  <si>
    <t>Công ty TNHH Dịch vụ Ô tô Carpla</t>
  </si>
  <si>
    <t>0110938494_</t>
  </si>
  <si>
    <t>Hà Nội; Dịch vụ thương mại (CARSERVICE)</t>
  </si>
  <si>
    <t>408_</t>
  </si>
  <si>
    <t>STARGO</t>
  </si>
  <si>
    <t>Công ty TNHH Stargo</t>
  </si>
  <si>
    <t>0110670007_</t>
  </si>
  <si>
    <t>Hà Nội; Dịch vụ thương mại (STARGO)</t>
  </si>
  <si>
    <t>315_</t>
  </si>
  <si>
    <t>GLYNK</t>
  </si>
  <si>
    <t>Công ty CP Glynk</t>
  </si>
  <si>
    <t>0110503782_</t>
  </si>
  <si>
    <t>Hà Nội; Dịch vụ thương mại (Glynk)</t>
  </si>
  <si>
    <t>402_</t>
  </si>
  <si>
    <t>GLYNKHN</t>
  </si>
  <si>
    <t>Công ty TNHH G-Lynk Hà Nội</t>
  </si>
  <si>
    <t>0110930417_</t>
  </si>
  <si>
    <t>Hà Nội; Dịch vụ thương mại (GLYNKHN)</t>
  </si>
  <si>
    <t>323_</t>
  </si>
  <si>
    <t>TCTC</t>
  </si>
  <si>
    <t>Công ty TNHH Toyota Cần Thơ</t>
  </si>
  <si>
    <t>1800662639_</t>
  </si>
  <si>
    <t>Cần Thơ; Dịch vụ thương mại (Toyota Cần Thơ )</t>
  </si>
  <si>
    <t>361_</t>
  </si>
  <si>
    <t>DNST</t>
  </si>
  <si>
    <t>Công ty CP Đầu tư Đà Nẵng Sơn Trà</t>
  </si>
  <si>
    <t>0401610891_</t>
  </si>
  <si>
    <t>Đà Nẵng; Bất động sản (Mecure Sơn Trà)</t>
  </si>
  <si>
    <t>SVCDN</t>
  </si>
  <si>
    <t>Công ty CP Savico Đà Nẵng</t>
  </si>
  <si>
    <t>0401581979_</t>
  </si>
  <si>
    <t>TASCOᴳ;TCAUTOᴳ;SAVICOᴳ;SVCDNᴳ</t>
  </si>
  <si>
    <t>Đà Nẵng; Dịch vụ thương mại, Bất động sản (Savico Đà Nẵng)</t>
  </si>
  <si>
    <t>HSH</t>
  </si>
  <si>
    <t>Công ty CP Ô tô Sông Hàn</t>
  </si>
  <si>
    <t>0401337755_</t>
  </si>
  <si>
    <t>TASCOᴳ;TCAUTOᴳ;SAVICOᴳ;SVCDNᴳ;HSHᴳ</t>
  </si>
  <si>
    <t>Đà Nẵng; Dịch vụ thương mại (Hyundai Sông Hàn)</t>
  </si>
  <si>
    <t>352_</t>
  </si>
  <si>
    <t>HST</t>
  </si>
  <si>
    <t>Công ty TNHH MTV Ô tô Sơn Trà</t>
  </si>
  <si>
    <t>0401922788_</t>
  </si>
  <si>
    <t>Đà Nẵng; Dịch vụ thương mại (Hyundai Sơn Trà)</t>
  </si>
  <si>
    <t>325_</t>
  </si>
  <si>
    <t>HGL</t>
  </si>
  <si>
    <t>Công ty TNHH MTV Ô tô Gia Lai</t>
  </si>
  <si>
    <t>5901039192_</t>
  </si>
  <si>
    <t>Gia Lai; Dịch vụ thương mại (Hyundai Gia Lai)</t>
  </si>
  <si>
    <t>321_</t>
  </si>
  <si>
    <t>HKT</t>
  </si>
  <si>
    <t>Công ty CP Ô tô Kon Tum</t>
  </si>
  <si>
    <t>6101237239_</t>
  </si>
  <si>
    <t>Kon Tum; Dịch vụ thương mại (Hyundai Kontum)</t>
  </si>
  <si>
    <t>366_</t>
  </si>
  <si>
    <t>HBD</t>
  </si>
  <si>
    <t>Công ty CP Ô tô Bình Định</t>
  </si>
  <si>
    <t>4101468352_</t>
  </si>
  <si>
    <t>Bình Định; Dịch vụ thương mại (Hyundai Bình Định)</t>
  </si>
  <si>
    <t>MDN</t>
  </si>
  <si>
    <t>Công ty TNHH Ô tô Đà Nẵng</t>
  </si>
  <si>
    <t>0401863067_</t>
  </si>
  <si>
    <t>TASCOᴳ;TCAUTOᴳ;SAVICOᴳ;SVCDNᴳ;MDNᴳ</t>
  </si>
  <si>
    <t>Đà Nẵng; Dịch vụ thương mại (Mitsu Đà Nẵng)</t>
  </si>
  <si>
    <t>345_</t>
  </si>
  <si>
    <t>MQN</t>
  </si>
  <si>
    <t>Công ty TNHH Ô tô Quảng Nam</t>
  </si>
  <si>
    <t>4001202630_</t>
  </si>
  <si>
    <t>Quảng Nam; Dịch vụ thương mại (Mitsu Quảng Nam)</t>
  </si>
  <si>
    <t>403_</t>
  </si>
  <si>
    <t>GLYNKDN</t>
  </si>
  <si>
    <t>Công ty Cổ phần Ô tô G-Lynk Đà Nẵng</t>
  </si>
  <si>
    <t>0402260199_</t>
  </si>
  <si>
    <t>Đà Nẵng; Dịch vụ thương mại (Glynk Đà Nẵng)</t>
  </si>
  <si>
    <t>379_</t>
  </si>
  <si>
    <t>HYHT</t>
  </si>
  <si>
    <t>Công ty CP Hưng Thịnh Ô tô</t>
  </si>
  <si>
    <t>0401920614_</t>
  </si>
  <si>
    <t>Đà Nẵng; Dịch vụ thương mại (Hyundai Hưng Thịnh)</t>
  </si>
  <si>
    <t>363_</t>
  </si>
  <si>
    <t>IDT</t>
  </si>
  <si>
    <t>Công ty CP Ô tô Đại Thịnh</t>
  </si>
  <si>
    <t>0401976127_</t>
  </si>
  <si>
    <t>Đà Nẵng; Dịch vụ thương mại (Isuzu Đại Thịnh)</t>
  </si>
  <si>
    <t>343_</t>
  </si>
  <si>
    <t>OTOS</t>
  </si>
  <si>
    <t>Công ty CP OTOS</t>
  </si>
  <si>
    <t>0312801485_</t>
  </si>
  <si>
    <t>Hồ Chí Minh; Dịch vụ thương mại (Oto S)</t>
  </si>
  <si>
    <t>367_</t>
  </si>
  <si>
    <t>HYVT</t>
  </si>
  <si>
    <t>Công ty TNHH xe và thiết bị chuyên dùng Vĩnh Thịnh</t>
  </si>
  <si>
    <t>3801177156_</t>
  </si>
  <si>
    <t>Bình Phước; Dịch vụ thương mại (Hyundai Vĩnh Thịnh)</t>
  </si>
  <si>
    <t>336_</t>
  </si>
  <si>
    <t>HVT</t>
  </si>
  <si>
    <t>Công ty CP Ô tô Vĩnh Thịnh</t>
  </si>
  <si>
    <t>3702366949_</t>
  </si>
  <si>
    <t>Bình Dương; Dịch vụ thương mại (Hino Vĩnh Thịnh)</t>
  </si>
  <si>
    <t>360_</t>
  </si>
  <si>
    <t>HNBD</t>
  </si>
  <si>
    <t>Công ty CP Ô tô Đông Bình Dương</t>
  </si>
  <si>
    <t>3703141786_</t>
  </si>
  <si>
    <t>Bình Dương; Dịch vụ thương mại (Hino Bình Dương)</t>
  </si>
  <si>
    <t>326_</t>
  </si>
  <si>
    <t>HCT</t>
  </si>
  <si>
    <t>Công ty CP Ô tô Nam Sông Hậu</t>
  </si>
  <si>
    <t>1801395908_</t>
  </si>
  <si>
    <t>Cần Thơ; Dịch vụ thương mại (Honda Cần Thơ)</t>
  </si>
  <si>
    <t>324_</t>
  </si>
  <si>
    <t>TBSG</t>
  </si>
  <si>
    <t>Công ty CP Ô tô Tây Bắc Sài Gòn</t>
  </si>
  <si>
    <t>0313291741_</t>
  </si>
  <si>
    <t>Hồ Chí Minh; Dịch vụ thương mại (TBSG)</t>
  </si>
  <si>
    <t>356_</t>
  </si>
  <si>
    <t>SDH</t>
  </si>
  <si>
    <t>Công ty TNHH TM&amp;DV Ô tô Đồng Hiệp</t>
  </si>
  <si>
    <t>1101940058_</t>
  </si>
  <si>
    <t>Long An; Dịch vụ thương mại (Suzuki Đồng Hiệp)</t>
  </si>
  <si>
    <t>316_</t>
  </si>
  <si>
    <t>MBR</t>
  </si>
  <si>
    <t>Công ty CP Ô tô Bà Rịa Vũng Tàu</t>
  </si>
  <si>
    <t>3502458462_</t>
  </si>
  <si>
    <t>Bà Rịa - Vũng Tàu; Dịch vụ thương mại (Mitsubishi BRVT)</t>
  </si>
  <si>
    <t>382_</t>
  </si>
  <si>
    <t>BDF</t>
  </si>
  <si>
    <t>Công ty CP DV Ô tô TP Mới Bình Dương</t>
  </si>
  <si>
    <t>3702287077_</t>
  </si>
  <si>
    <t>Bình Dương; Dịch vụ thương mại (Bình Dương Ford)</t>
  </si>
  <si>
    <t>346_</t>
  </si>
  <si>
    <t>MLD</t>
  </si>
  <si>
    <t>Công ty TNHH Ô tô Lâm Đồng</t>
  </si>
  <si>
    <t>5801392333_</t>
  </si>
  <si>
    <t>Lâm Đồng; Dịch vụ thương mại (Mitsu Lâm Đồng)</t>
  </si>
  <si>
    <t>330_</t>
  </si>
  <si>
    <t>HTD</t>
  </si>
  <si>
    <t>Công ty CP Ô tô Sao Tây Nam</t>
  </si>
  <si>
    <t>1801413586_</t>
  </si>
  <si>
    <t>Cần Thơ; Dịch vụ thương mại (Hyundai Tây Đô)</t>
  </si>
  <si>
    <t>372_</t>
  </si>
  <si>
    <t>HKG</t>
  </si>
  <si>
    <t>Công ty TNHH MTV DV TM Đầu tư Ô tô Kiên Giang</t>
  </si>
  <si>
    <t>1702176976_</t>
  </si>
  <si>
    <t>Kiên Giang; Dịch vụ thương mại (Hyundai Kiên Giang)</t>
  </si>
  <si>
    <t>333_</t>
  </si>
  <si>
    <t>MGCT</t>
  </si>
  <si>
    <t>Công ty CP Dịch vụ Ô tô Cần Thơ</t>
  </si>
  <si>
    <t>1801716686_</t>
  </si>
  <si>
    <t>Cần Thơ; Dịch vụ thương mại (MG Cần Thơ)</t>
  </si>
  <si>
    <t>383_</t>
  </si>
  <si>
    <t>VAV</t>
  </si>
  <si>
    <t>Công ty CP Ô tô Âu Việt</t>
  </si>
  <si>
    <t>0402052199_</t>
  </si>
  <si>
    <t>Đà Nẵng; Dịch vụ thương mại (Volvo Âu Việt)</t>
  </si>
  <si>
    <t>344_</t>
  </si>
  <si>
    <t>SVCMN</t>
  </si>
  <si>
    <t>Công ty CP Đầu tư phát triển Savico Miền Nam</t>
  </si>
  <si>
    <t>0317596423_</t>
  </si>
  <si>
    <t>Hồ Chí Minh; Kinh doanh BĐS (Savico Miền Nam)</t>
  </si>
  <si>
    <t>317_</t>
  </si>
  <si>
    <t>NEA</t>
  </si>
  <si>
    <t>Công ty CP Ô tô New Energy</t>
  </si>
  <si>
    <t>0317663221_</t>
  </si>
  <si>
    <t>Hồ Chí Minh; Dịch vụ thương mại (NEA)</t>
  </si>
  <si>
    <t>TLTK</t>
  </si>
  <si>
    <t>Công ty TNHH Toyota Lý Thường Kiệt</t>
  </si>
  <si>
    <t>0302751838_</t>
  </si>
  <si>
    <t>TASCOᴳ;TCAUTOᴳ;SAVICOᴳ;TLTKᴳ</t>
  </si>
  <si>
    <t>Hồ Chí Minh; Dịch vụ thương mại (Toyota LTK)</t>
  </si>
  <si>
    <t>395_</t>
  </si>
  <si>
    <t>TTN</t>
  </si>
  <si>
    <t>Công Ty TNHH MTV Toyota Tây Ninh</t>
  </si>
  <si>
    <t>3901343230_</t>
  </si>
  <si>
    <t>Tây Ninh; Dịch vụ thương mại (Toyota Tây Ninh)</t>
  </si>
  <si>
    <t>328_</t>
  </si>
  <si>
    <t>SVCINVEST</t>
  </si>
  <si>
    <t>Công ty CP Đầu tư SAVICO</t>
  </si>
  <si>
    <t>0313958908_</t>
  </si>
  <si>
    <t>Hồ Chí Minh; Kinh doanh bất động sản (Savico Invest)</t>
  </si>
  <si>
    <t>396_</t>
  </si>
  <si>
    <t>GPO</t>
  </si>
  <si>
    <t>Công ty Cổ phần Giải pháp Ô tô</t>
  </si>
  <si>
    <t>0110842961_</t>
  </si>
  <si>
    <t>Hồ Chí Minh; Dịch vụ thương mại (GPO)</t>
  </si>
  <si>
    <t>397_</t>
  </si>
  <si>
    <t>SWD</t>
  </si>
  <si>
    <t>Công ty TNHH Sweden Auto</t>
  </si>
  <si>
    <t>0313761612_</t>
  </si>
  <si>
    <t>Hồ Chí Minh; Dịch vụ thương mại (SWD)</t>
  </si>
  <si>
    <t>398_</t>
  </si>
  <si>
    <t>TASCOCV</t>
  </si>
  <si>
    <t>Công ty cổ phần phân phối xe thương mại Tasco</t>
  </si>
  <si>
    <t>0110663828_</t>
  </si>
  <si>
    <t>Hà Nội; Dịch vụ thương mại (TASCOCV)</t>
  </si>
  <si>
    <t>399_</t>
  </si>
  <si>
    <t>TASCOPC</t>
  </si>
  <si>
    <t>Công ty TNHH Phân phối Ô tô Tasco</t>
  </si>
  <si>
    <t>0110828678_</t>
  </si>
  <si>
    <t>Hà Nội; Dịch vụ thương mại (TASCOPC)</t>
  </si>
  <si>
    <t>400_</t>
  </si>
  <si>
    <t>TASCORT</t>
  </si>
  <si>
    <t>Công ty TNHH Kinh doanh Ô tô Tasco</t>
  </si>
  <si>
    <t>0110878453_</t>
  </si>
  <si>
    <t>Hà Nội; Dịch vụ thương mại (TASCORT)</t>
  </si>
  <si>
    <t>401_</t>
  </si>
  <si>
    <t>PREEV</t>
  </si>
  <si>
    <t>Công ty TNHH Premium EV</t>
  </si>
  <si>
    <t>0110835139_</t>
  </si>
  <si>
    <t>Hà Nội; Dịch vụ thương mại (PREEV)</t>
  </si>
  <si>
    <t>139_</t>
  </si>
  <si>
    <t>ANASER</t>
  </si>
  <si>
    <t>Công ty TNHH Ana services</t>
  </si>
  <si>
    <t>0107787703_</t>
  </si>
  <si>
    <t>312_</t>
  </si>
  <si>
    <t>TESC</t>
  </si>
  <si>
    <t>Công ty CP Toyota Đông Sài Gòn</t>
  </si>
  <si>
    <t>0303091197_</t>
  </si>
  <si>
    <t>Hồ Chí Minh; Dịch vụ thương mại (Toyota ĐSG - TESC)</t>
  </si>
  <si>
    <t>319_</t>
  </si>
  <si>
    <t>GDF</t>
  </si>
  <si>
    <t>Công ty CP Dịch vụ Sài Gòn Ô tô Gia Định</t>
  </si>
  <si>
    <t>0315137858_</t>
  </si>
  <si>
    <t>Hồ Chí Minh; Dịch vụ thương mại (Gia Định Ford)</t>
  </si>
  <si>
    <t>327_</t>
  </si>
  <si>
    <t>SVCQN</t>
  </si>
  <si>
    <t>Công ty TNHH Savico Quảng Nam</t>
  </si>
  <si>
    <t>4001147588_</t>
  </si>
  <si>
    <t>Quảng Nam; Dịch vụ thương mại (Savico Quảng Nam)</t>
  </si>
  <si>
    <t>335_</t>
  </si>
  <si>
    <t>TBT</t>
  </si>
  <si>
    <t>Công ty TNHH Toyota Bình Thuận</t>
  </si>
  <si>
    <t>3401060139_</t>
  </si>
  <si>
    <t>Bình Thuận; Dịch vụ thương mại (TBT)</t>
  </si>
  <si>
    <t>337_</t>
  </si>
  <si>
    <t>CPMH</t>
  </si>
  <si>
    <t>Công ty CP Đầu tư Thương mại Dịch vụ Ô tô Nam Sài Gòn</t>
  </si>
  <si>
    <t>0313881275_</t>
  </si>
  <si>
    <t>Hồ Chí Minh; Dịch vụ thương mại (Vinfast Nam Sài Gòn - Vinfast Phú Mỹ Hưng)</t>
  </si>
  <si>
    <t>348_</t>
  </si>
  <si>
    <t>TTTL</t>
  </si>
  <si>
    <t>Công ty CP Đầu tư phát triển Tri thức Tương Lai</t>
  </si>
  <si>
    <t>0110578435_</t>
  </si>
  <si>
    <t>Hà Nội; Kinh doanh BĐS và giáo dục (TTTL)</t>
  </si>
  <si>
    <t>389_</t>
  </si>
  <si>
    <t>GREELYNK</t>
  </si>
  <si>
    <t>Công ty CP Greenlynk Automotives</t>
  </si>
  <si>
    <t>0317913834_</t>
  </si>
  <si>
    <t>Hồ Chí Minh; Dịch vụ thương mại (Greenlynk)</t>
  </si>
  <si>
    <t>390_</t>
  </si>
  <si>
    <t>HONGHAI</t>
  </si>
  <si>
    <t>Công ty Cổ phần du lịch Hồng Hải</t>
  </si>
  <si>
    <t>4200686538_</t>
  </si>
  <si>
    <t>391_</t>
  </si>
  <si>
    <t>TANAN</t>
  </si>
  <si>
    <t>Công ty Cổ phần phát triển Du lịch Tân An</t>
  </si>
  <si>
    <t>4200571417_</t>
  </si>
  <si>
    <t>392_</t>
  </si>
  <si>
    <t>VNHAT</t>
  </si>
  <si>
    <t>Công ty CP đầu tư và phát triển y tế Việt Nhật</t>
  </si>
  <si>
    <t>0101178800_</t>
  </si>
  <si>
    <t>Hà Nội; Thiết bị y tế</t>
  </si>
  <si>
    <t>393_</t>
  </si>
  <si>
    <t>SVCDT</t>
  </si>
  <si>
    <t>Công ty CP Du thuyền SVC</t>
  </si>
  <si>
    <t>4201968158_</t>
  </si>
  <si>
    <t>Hà Nội</t>
  </si>
  <si>
    <t>404_</t>
  </si>
  <si>
    <t>DNP</t>
  </si>
  <si>
    <t>Công ty cổ phần DNP Holdings</t>
  </si>
  <si>
    <t>3600662561_</t>
  </si>
  <si>
    <t>Sản xuất</t>
  </si>
  <si>
    <t>405_</t>
  </si>
  <si>
    <t>CMC</t>
  </si>
  <si>
    <t>Công ty cổ phần CMC</t>
  </si>
  <si>
    <t>2600106523_</t>
  </si>
  <si>
    <t>406_</t>
  </si>
  <si>
    <t>SII</t>
  </si>
  <si>
    <t>Công ty cổ phần hạ tầng nước Sài Gòn</t>
  </si>
  <si>
    <t>0303476454_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</si>
  <si>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</si>
  <si>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</si>
  <si>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</si>
  <si>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</si>
  <si>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</si>
  <si>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</si>
  <si>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</si>
  <si>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</si>
  <si>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Bảo hiểm phi nhân thọ</t>
  </si>
  <si>
    <t>Tasco Insurance Co., Ltd</t>
  </si>
  <si>
    <t>Ha Noi</t>
  </si>
  <si>
    <t>Non-life insurance</t>
  </si>
  <si>
    <t>Dịch vụ thu phí</t>
  </si>
  <si>
    <t>VETC Electronic Toll Collection Co., Ltd</t>
  </si>
  <si>
    <t>Toll collection service</t>
  </si>
  <si>
    <t>Công ty TNHH Ana Services</t>
  </si>
  <si>
    <t>Dịch vụ</t>
  </si>
  <si>
    <t>Ana Services Co., Ltd</t>
  </si>
  <si>
    <t>Services</t>
  </si>
  <si>
    <t>Xây lắp</t>
  </si>
  <si>
    <t>Tasco Nam Thai JSC</t>
  </si>
  <si>
    <t>Construction</t>
  </si>
  <si>
    <t>Hạ tầng giao thông</t>
  </si>
  <si>
    <t>Tasco 6 Co., Ltd.</t>
  </si>
  <si>
    <t>Transportation infrastructure</t>
  </si>
  <si>
    <t>Hải Phòng</t>
  </si>
  <si>
    <t>Tasco Hai Phong Co., Ltd.</t>
  </si>
  <si>
    <t>Hai Phong</t>
  </si>
  <si>
    <t>Tasco Quang Binh Co., Ltd</t>
  </si>
  <si>
    <t>VETC Joint Stock Company</t>
  </si>
  <si>
    <t>Tasco BOT MTV Co., Ltd</t>
  </si>
  <si>
    <t>Bất động sản</t>
  </si>
  <si>
    <t>Tasco Land Co., Ltd</t>
  </si>
  <si>
    <t>Property</t>
  </si>
  <si>
    <r>
      <t xml:space="preserve">Công ty CP Tasco Auto </t>
    </r>
    <r>
      <rPr>
        <i/>
        <sz val="10"/>
        <color rgb="FF000000"/>
        <rFont val="Aptos Narrow"/>
        <family val="2"/>
      </rPr>
      <t>(tên cũ: Cty TNHH Tasco Auto)</t>
    </r>
  </si>
  <si>
    <t>Dịch vụ thương mại</t>
  </si>
  <si>
    <r>
      <t xml:space="preserve">Tasco Auto JSC </t>
    </r>
    <r>
      <rPr>
        <i/>
        <sz val="10"/>
        <color rgb="FF000000"/>
        <rFont val="Aptos Narrow"/>
        <family val="2"/>
      </rPr>
      <t>(old name: Tasco Auto Co., Ltd)</t>
    </r>
  </si>
  <si>
    <t>Commercial services</t>
  </si>
  <si>
    <t>Công ty TNHH ô tô Bắc Âu Sài Gòn</t>
  </si>
  <si>
    <t>Hồ Chí Minh</t>
  </si>
  <si>
    <t>Bac Au Sai Gon Automobile Co., Ltd</t>
  </si>
  <si>
    <t>Ho Chi Minh</t>
  </si>
  <si>
    <t>Phú Thọ</t>
  </si>
  <si>
    <t>BOT Hung Thang Phu Tho Co., Ltd</t>
  </si>
  <si>
    <t>Phu Tho</t>
  </si>
  <si>
    <t>Công ty TNHH ô tô Bắc Âu Hà Nội</t>
  </si>
  <si>
    <t>Bac Au Ha Noi Automobile Co., Ltd</t>
  </si>
  <si>
    <t>Công ty CP ô tô Bắc Âu</t>
  </si>
  <si>
    <t>Bac Au Automobile Corporation</t>
  </si>
  <si>
    <t>Kinh doanh bất động sản</t>
  </si>
  <si>
    <t xml:space="preserve">NVT Holdings JSC
(old name: NVT Holdings Co., Ltd)
</t>
  </si>
  <si>
    <t>Đà Nẵng</t>
  </si>
  <si>
    <t>Dana Corporation</t>
  </si>
  <si>
    <t>Da Nang</t>
  </si>
  <si>
    <t>New Energy Holdings Co.,Ltd</t>
  </si>
  <si>
    <t>Công ty CP dịch vụ tổng hợp Sài Gòn</t>
  </si>
  <si>
    <t>Dịch vụ thương mại, bất động sản, dịch vụ tài chính</t>
  </si>
  <si>
    <t>Saigon General Service Corporation</t>
  </si>
  <si>
    <t>Commercial services, property, financial services</t>
  </si>
  <si>
    <t>Han River Automobile Corporation</t>
  </si>
  <si>
    <t>Saigon Automobile Service JSC</t>
  </si>
  <si>
    <t>Toyota East Saigon JSC</t>
  </si>
  <si>
    <t>Công ty CP Dịch vụ Ô tô Bình Thuận</t>
  </si>
  <si>
    <t>Binh Thuan Automotive Service JSC</t>
  </si>
  <si>
    <t>Savico Ha Noi Corporation</t>
  </si>
  <si>
    <t>Công ty CP GLynk</t>
  </si>
  <si>
    <t>G-Lynk JSC</t>
  </si>
  <si>
    <t>Ba Ria Vung Tau Automobile JSC</t>
  </si>
  <si>
    <t>New Energy Automotive Corporation</t>
  </si>
  <si>
    <t>Công ty CP Savico Kỷ Nguyên Mới</t>
  </si>
  <si>
    <t>Savico New Era JSC</t>
  </si>
  <si>
    <t>Sai Gon Auto Gia Dinh Service JSC</t>
  </si>
  <si>
    <t>Savico Da Nang Corporation</t>
  </si>
  <si>
    <t>Kon Tum Automobile JSC</t>
  </si>
  <si>
    <t>Saigon Far East Service Trading Co., Ltd</t>
  </si>
  <si>
    <t>Cần Thơ</t>
  </si>
  <si>
    <t>Toyota Can Tho Co., Ltd</t>
  </si>
  <si>
    <t>Can Tho</t>
  </si>
  <si>
    <t>North West Sai Gon Automobile JSC</t>
  </si>
  <si>
    <t>Gia Lai</t>
  </si>
  <si>
    <t>Gia Lai Automobile One Member Co., Ltd</t>
  </si>
  <si>
    <t>Nam Song Hau Automobile JSC</t>
  </si>
  <si>
    <t>Savico Quang Nam Co., Ltd</t>
  </si>
  <si>
    <t>Savico Investment JSC</t>
  </si>
  <si>
    <t>Toyota Long Bien Co., Ltd</t>
  </si>
  <si>
    <t>Sao Tay Nam Automobile JSC</t>
  </si>
  <si>
    <t>FX Auto Co., Ltd</t>
  </si>
  <si>
    <t>Công ty CP Sài Gòn Ngôi Sao</t>
  </si>
  <si>
    <t>Saigon Star JSC</t>
  </si>
  <si>
    <t>Công ty CP Dịch vụ ô tô Cần Thơ</t>
  </si>
  <si>
    <t>Can Tho Automobile Service JSC</t>
  </si>
  <si>
    <t>Sai Gon Cuu Long Automobile Corporation</t>
  </si>
  <si>
    <t>Vinh Thinh Automobile JSC</t>
  </si>
  <si>
    <t>Công ty CP ĐT TMDV Ô tô Nam Sài Gòn</t>
  </si>
  <si>
    <t>South SG Auto Service Commercial Investment JSC</t>
  </si>
  <si>
    <t>Truong Chinh Automobile JSC</t>
  </si>
  <si>
    <t>Toyota Chi Linh Co., Ltd</t>
  </si>
  <si>
    <t>Toyota Hai Duong Co., Ltd</t>
  </si>
  <si>
    <t>Công ty TNHH TMDV Sài Gòn</t>
  </si>
  <si>
    <t>Saigon Service Trading Co., Ltd</t>
  </si>
  <si>
    <t>Công ty CP OtoS</t>
  </si>
  <si>
    <t>OtoS JSC</t>
  </si>
  <si>
    <t>CTCP Đầu tư Phát triển Savico Miền Nam</t>
  </si>
  <si>
    <t>Savico Southern Investment Development JSC</t>
  </si>
  <si>
    <t>Quang Nam Automobile Co.,Ltd</t>
  </si>
  <si>
    <t>Lâm Đồng</t>
  </si>
  <si>
    <t>Lam Dong Auto Co., Ltd</t>
  </si>
  <si>
    <t>Lam Dong</t>
  </si>
  <si>
    <t>Sai Gon Long An Automobile Corporation</t>
  </si>
  <si>
    <t>Công ty CP ĐT PT Tri thức Tương Lai</t>
  </si>
  <si>
    <t>Kinh doanh BĐS và giáo dục</t>
  </si>
  <si>
    <t>Future Knowledge Investment JSC</t>
  </si>
  <si>
    <t>Property and Education</t>
  </si>
  <si>
    <t>Công ty TNHH ĐT và DV Ô tô Hải Dương</t>
  </si>
  <si>
    <t>Hai Duong Auto Investment &amp; Services Co.,Ltd</t>
  </si>
  <si>
    <t>Tây Ninh</t>
  </si>
  <si>
    <t>Sai Gon Tay Ninh Automobile Corporation</t>
  </si>
  <si>
    <t>Tay Ninh</t>
  </si>
  <si>
    <t>Tan Phu Automobile TMDV Investment JSC</t>
  </si>
  <si>
    <t>Son Tra Automobile Co., Ltd</t>
  </si>
  <si>
    <t>Công ty CP ĐT TMDV Sài Gòn ô tô Cần Thơ</t>
  </si>
  <si>
    <t>SG Can Tho Auto Service Trading Investment JSC</t>
  </si>
  <si>
    <t>Auto Dong Hiep Trading and Service Co., Ltd</t>
  </si>
  <si>
    <t>Carpla JSC</t>
  </si>
  <si>
    <t>Công ty CP ĐT TMDV Ô tô Sài Gòn Phú Lâm</t>
  </si>
  <si>
    <t>SG Phu Lam Auto Investment Trading Service JSC</t>
  </si>
  <si>
    <t>Dong Binh Duong Automobile JSC</t>
  </si>
  <si>
    <t>Danang Sontra Corporation</t>
  </si>
  <si>
    <t>Thanh Hóa</t>
  </si>
  <si>
    <t>Savico Thanh Hoa Co., Ltd</t>
  </si>
  <si>
    <t>Thanh Hoa</t>
  </si>
  <si>
    <t>Dai Thinh Automobile JSC</t>
  </si>
  <si>
    <t>Ben Thanh Automobile Corporation</t>
  </si>
  <si>
    <t>Binh Dinh Automobile Corporation Company</t>
  </si>
  <si>
    <t>CT TNHH Xe và TB chuyên dùng Vĩnh Thịnh</t>
  </si>
  <si>
    <t>Vinh Thinh Vehicles &amp; Specialized Equipment Co., Ltd</t>
  </si>
  <si>
    <t>CT TNHH ĐT và Phát triển SVC Miền Bắc</t>
  </si>
  <si>
    <t>SVC North Development and Investment Co., Ltd</t>
  </si>
  <si>
    <t>CT TNHH MTV DV TM ĐT Ô tô Kiên Giang</t>
  </si>
  <si>
    <t>Kien Giang Auto Investment Trading Service Co., Ltd</t>
  </si>
  <si>
    <t>Toyota Ly Thuong Kiet Co., Ltd</t>
  </si>
  <si>
    <t>Hung Thinh Automobile JSC</t>
  </si>
  <si>
    <t>Binh Duong New City Automobile Service JSC</t>
  </si>
  <si>
    <t>Au Viet Automobile JSC</t>
  </si>
  <si>
    <t>Da Nang Automobile Co.,Ltd</t>
  </si>
  <si>
    <t>Toyota Giai Phong Co., Ltd</t>
  </si>
  <si>
    <t>Ben Thanh Tay Ninh Automobile Corporation</t>
  </si>
  <si>
    <t>Ninh Bình</t>
  </si>
  <si>
    <t>Toyota Ninh Binh JSC</t>
  </si>
  <si>
    <t>Ninh Binh</t>
  </si>
  <si>
    <t>Công ty CP GreenLynk Automotives</t>
  </si>
  <si>
    <t>GreenLynk Automotives JSC</t>
  </si>
  <si>
    <t>Công ty CP Phân phối xe thương mại Tasco</t>
  </si>
  <si>
    <t>Tasco Commercial Vehicle Distribution JSC</t>
  </si>
  <si>
    <t>Binh Thuan Automotives JSC</t>
  </si>
  <si>
    <t>Toyota Tay Ninh Co., Ltd</t>
  </si>
  <si>
    <t>Auto Solutions JSC</t>
  </si>
  <si>
    <t>Sweden Auto Co., Ltd</t>
  </si>
  <si>
    <t>Công ty CP phân phối xe thương mại Tasco</t>
  </si>
  <si>
    <t>Tasco Commercial Vehicle Distribution Joint Stock Company</t>
  </si>
  <si>
    <t>Tasco Auto Distribution Co., Ltd</t>
  </si>
  <si>
    <t>Tasco Auto Retail Co., Ltd</t>
  </si>
  <si>
    <t>Premium EV Co., Ltd</t>
  </si>
  <si>
    <t>G-Lynk Hanoi Co.,Ltd</t>
  </si>
  <si>
    <t>Carpla Media Co., Ltd</t>
  </si>
  <si>
    <t>Carpl Car Service Co., Ltd</t>
  </si>
  <si>
    <t>Stargo Co.,Ltd</t>
  </si>
  <si>
    <t>G-Lynk Da Nang Auto Corporation</t>
  </si>
  <si>
    <t>The digital Company JSC</t>
  </si>
  <si>
    <t>Glynk SaiGon Automotive Joint Stock Company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</si>
  <si>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</si>
  <si>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</si>
  <si>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</si>
  <si>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</si>
  <si>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</si>
  <si>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</si>
  <si>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</si>
  <si>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</si>
  <si>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</si>
  <si>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</si>
  <si>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</si>
  <si>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</si>
  <si>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</si>
  <si>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</si>
  <si>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</si>
  <si>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</si>
  <si>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</si>
  <si>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</si>
  <si>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</si>
  <si>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</si>
  <si>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</si>
  <si>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</si>
  <si>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</si>
  <si>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</si>
  <si>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</si>
  <si>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</si>
  <si>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</si>
  <si>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</si>
  <si>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</si>
  <si>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</si>
  <si>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</si>
  <si>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</si>
  <si>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</si>
  <si>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</si>
  <si>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</si>
  <si>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</si>
  <si>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</si>
  <si>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</si>
  <si>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</si>
  <si>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</si>
  <si>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</si>
  <si>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</si>
  <si>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</si>
  <si>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</si>
  <si>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</si>
  <si>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</si>
  <si>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</si>
  <si>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</si>
  <si>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</si>
  <si>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</si>
  <si>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</si>
  <si>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131NVDH_</t>
  </si>
  <si>
    <t>Khách hàng trả tiền trước dài hạn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</si>
  <si>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</si>
  <si>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</si>
  <si>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</si>
  <si>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</si>
  <si>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</si>
  <si>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</si>
  <si>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</si>
  <si>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</si>
  <si>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</si>
  <si>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</si>
  <si>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</si>
  <si>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</si>
  <si>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</si>
  <si>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</si>
  <si>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</si>
  <si>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</si>
  <si>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</si>
  <si>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</si>
  <si>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</si>
  <si>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</si>
  <si>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</si>
  <si>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</si>
  <si>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</si>
  <si>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1388NVDH_</t>
  </si>
  <si>
    <t>Các khoản phải thu khác dư Có dài hạn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</si>
  <si>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</si>
  <si>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</si>
  <si>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</si>
  <si>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</si>
  <si>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</si>
  <si>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</si>
  <si>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</si>
  <si>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</si>
  <si>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</si>
  <si>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</si>
  <si>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</si>
  <si>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</si>
  <si>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</si>
  <si>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</si>
  <si>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</si>
  <si>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</si>
  <si>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</si>
  <si>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</si>
  <si>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</si>
  <si>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</si>
  <si>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</si>
  <si>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</si>
  <si>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</si>
  <si>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</si>
  <si>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</si>
  <si>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</si>
  <si>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</si>
  <si>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</si>
  <si>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</si>
  <si>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</si>
  <si>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Hàng gửi bán</t>
  </si>
  <si>
    <t>158_</t>
  </si>
  <si>
    <t>Hàng hóa kho bảo thuế</t>
  </si>
  <si>
    <t>161_</t>
  </si>
  <si>
    <t>Chi sự nghiệp</t>
  </si>
  <si>
    <t>432_</t>
  </si>
  <si>
    <t>Giao dịch mua bán lại trái phiếu chính phủ</t>
  </si>
  <si>
    <t>171NV_</t>
  </si>
  <si>
    <t>Giao dịch mua bán lại trái phiếu chính phủ dư Có</t>
  </si>
  <si>
    <t>TSCĐ hữu hình</t>
  </si>
  <si>
    <t>222_</t>
  </si>
  <si>
    <t>212_</t>
  </si>
  <si>
    <t>TSCĐ thuê tài chính</t>
  </si>
  <si>
    <t>225_</t>
  </si>
  <si>
    <t>TSCĐ vô hình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</si>
  <si>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</si>
  <si>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</si>
  <si>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</si>
  <si>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</si>
  <si>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</si>
  <si>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</si>
  <si>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</si>
  <si>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</si>
  <si>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</si>
  <si>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</si>
  <si>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</si>
  <si>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</si>
  <si>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</si>
  <si>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</si>
  <si>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</si>
  <si>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</si>
  <si>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</si>
  <si>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</si>
  <si>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</si>
  <si>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</si>
  <si>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</si>
  <si>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</si>
  <si>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</si>
  <si>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</si>
  <si>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</si>
  <si>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</si>
  <si>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</si>
  <si>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</si>
  <si>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</si>
  <si>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</si>
  <si>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</si>
  <si>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</si>
  <si>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</si>
  <si>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</si>
  <si>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</si>
  <si>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</si>
  <si>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</si>
  <si>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</si>
  <si>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</si>
  <si>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</si>
  <si>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</si>
  <si>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</si>
  <si>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</si>
  <si>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</si>
  <si>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</si>
  <si>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</si>
  <si>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</si>
  <si>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</si>
  <si>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</si>
  <si>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</si>
  <si>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</si>
  <si>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</si>
  <si>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</si>
  <si>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</si>
  <si>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</si>
  <si>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</si>
  <si>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</si>
  <si>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</si>
  <si>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</si>
  <si>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Phải trả cho người bán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</si>
  <si>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</si>
  <si>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</si>
  <si>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</si>
  <si>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</si>
  <si>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</si>
  <si>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</si>
  <si>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</si>
  <si>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</si>
  <si>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</si>
  <si>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</si>
  <si>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</si>
  <si>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</si>
  <si>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</si>
  <si>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</si>
  <si>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</si>
  <si>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</si>
  <si>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</si>
  <si>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</si>
  <si>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</si>
  <si>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</si>
  <si>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</si>
  <si>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</si>
  <si>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</si>
  <si>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</si>
  <si>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</si>
  <si>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</si>
  <si>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</si>
  <si>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</si>
  <si>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</si>
  <si>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</si>
  <si>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</si>
  <si>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</si>
  <si>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</si>
  <si>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</si>
  <si>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</si>
  <si>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</si>
  <si>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</si>
  <si>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</si>
  <si>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</si>
  <si>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</si>
  <si>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</si>
  <si>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</si>
  <si>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</si>
  <si>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</si>
  <si>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</si>
  <si>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</si>
  <si>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</si>
  <si>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</si>
  <si>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</si>
  <si>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</si>
  <si>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</si>
  <si>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Phải trả người lao động</t>
  </si>
  <si>
    <t>334TS_</t>
  </si>
  <si>
    <t>Phải thu người lao động ngắn hạn</t>
  </si>
  <si>
    <t>334TSDH_</t>
  </si>
  <si>
    <t>Phải thu người lao động dài hạn</t>
  </si>
  <si>
    <t>Chi phí phải trả ngắn hạn</t>
  </si>
  <si>
    <t>335DH_</t>
  </si>
  <si>
    <t>Chi phí phải trả dài hạn</t>
  </si>
  <si>
    <t>Phải trả nội bộ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</si>
  <si>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</si>
  <si>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</si>
  <si>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</si>
  <si>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</si>
  <si>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</si>
  <si>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</si>
  <si>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</si>
  <si>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</si>
  <si>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</si>
  <si>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</si>
  <si>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</si>
  <si>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</si>
  <si>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</si>
  <si>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</si>
  <si>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</si>
  <si>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</si>
  <si>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</si>
  <si>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</si>
  <si>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</si>
  <si>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</si>
  <si>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</si>
  <si>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</si>
  <si>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</si>
  <si>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</si>
  <si>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</si>
  <si>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</si>
  <si>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</si>
  <si>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</si>
  <si>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</si>
  <si>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</si>
  <si>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</si>
  <si>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</si>
  <si>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</si>
  <si>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</si>
  <si>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3411DH_</t>
  </si>
  <si>
    <t>Vay dài hạn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</si>
  <si>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</si>
  <si>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</si>
  <si>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</si>
  <si>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</si>
  <si>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</si>
  <si>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</si>
  <si>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</si>
  <si>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</si>
  <si>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</si>
  <si>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</si>
  <si>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Nhận ký cược, ký quỹ ngắn hạn</t>
  </si>
  <si>
    <t>344DH_</t>
  </si>
  <si>
    <t>Nhận ký cược, ký quỹ dài hạn</t>
  </si>
  <si>
    <t>Thuế thu nhập hoãn lại phải trả</t>
  </si>
  <si>
    <t>Dự phòng phải trả ngắn hạn</t>
  </si>
  <si>
    <t>352DH_</t>
  </si>
  <si>
    <t>Dự phòng phải trả dài hạn</t>
  </si>
  <si>
    <t>Quỹ khen thưởng, phúc lợi</t>
  </si>
  <si>
    <t>Quỹ phát triển khoa học và công nghệ</t>
  </si>
  <si>
    <t>Quỹ bình ổn giá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</si>
  <si>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</si>
  <si>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</si>
  <si>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</si>
  <si>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</si>
  <si>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</si>
  <si>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</si>
  <si>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</si>
  <si>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</si>
  <si>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</si>
  <si>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</si>
  <si>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</si>
  <si>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</si>
  <si>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</si>
  <si>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</si>
  <si>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</si>
  <si>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</si>
  <si>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</si>
  <si>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</si>
  <si>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</si>
  <si>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</si>
  <si>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</si>
  <si>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</si>
  <si>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</si>
  <si>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</si>
  <si>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</si>
  <si>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</si>
  <si>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</si>
  <si>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</si>
  <si>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</si>
  <si>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</si>
  <si>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</si>
  <si>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</si>
  <si>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</si>
  <si>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</si>
  <si>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</si>
  <si>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</si>
  <si>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</si>
  <si>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</si>
  <si>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</si>
  <si>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</si>
  <si>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</si>
  <si>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</si>
  <si>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</si>
  <si>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</si>
  <si>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</si>
  <si>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</si>
  <si>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</si>
  <si>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</si>
  <si>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</si>
  <si>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</si>
  <si>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</si>
  <si>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</si>
  <si>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</si>
  <si>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</si>
  <si>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</si>
  <si>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</si>
  <si>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</si>
  <si>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</si>
  <si>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</si>
  <si>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</si>
  <si>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</si>
  <si>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</si>
  <si>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</si>
  <si>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</si>
  <si>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</si>
  <si>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</si>
  <si>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</si>
  <si>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</si>
  <si>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</si>
  <si>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</si>
  <si>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</si>
  <si>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</si>
  <si>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</si>
  <si>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</si>
  <si>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</si>
  <si>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</si>
  <si>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</si>
  <si>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</si>
  <si>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</si>
  <si>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</si>
  <si>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</si>
  <si>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</si>
  <si>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</si>
  <si>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</si>
  <si>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</si>
  <si>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</si>
  <si>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</si>
  <si>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</si>
  <si>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</si>
  <si>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</si>
  <si>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</si>
  <si>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</si>
  <si>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</si>
  <si>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</si>
  <si>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</si>
  <si>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</si>
  <si>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</si>
  <si>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</si>
  <si>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</si>
  <si>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</si>
  <si>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</si>
  <si>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</si>
  <si>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</si>
  <si>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</si>
  <si>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</si>
  <si>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</si>
  <si>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</si>
  <si>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</si>
  <si>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</si>
  <si>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</si>
  <si>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</si>
  <si>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</si>
  <si>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</si>
  <si>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</si>
  <si>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</si>
  <si>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</si>
  <si>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</si>
  <si>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</si>
  <si>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</si>
  <si>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</si>
  <si>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</si>
  <si>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</si>
  <si>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</si>
  <si>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</si>
  <si>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</si>
  <si>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</si>
  <si>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</si>
  <si>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</si>
  <si>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</si>
  <si>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</si>
  <si>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</si>
  <si>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</si>
  <si>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</si>
  <si>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</si>
  <si>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</si>
  <si>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</si>
  <si>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</si>
  <si>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</si>
  <si>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</si>
  <si>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</si>
  <si>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</si>
  <si>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</si>
  <si>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</si>
  <si>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</si>
  <si>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</si>
  <si>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</si>
  <si>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</si>
  <si>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</si>
  <si>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</si>
  <si>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</si>
  <si>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</si>
  <si>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</si>
  <si>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</si>
  <si>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</si>
  <si>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</si>
  <si>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</si>
  <si>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</si>
  <si>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</si>
  <si>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</si>
  <si>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</si>
  <si>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</si>
  <si>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</si>
  <si>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</si>
  <si>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</si>
  <si>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</si>
  <si>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</si>
  <si>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</si>
  <si>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</si>
  <si>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</si>
  <si>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</si>
  <si>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</si>
  <si>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</si>
  <si>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</si>
  <si>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</si>
  <si>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</si>
  <si>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</si>
  <si>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</si>
  <si>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</si>
  <si>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</si>
  <si>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</si>
  <si>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</si>
  <si>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</si>
  <si>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</si>
  <si>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</si>
  <si>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</si>
  <si>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</si>
  <si>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</si>
  <si>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</si>
  <si>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</si>
  <si>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</si>
  <si>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</si>
  <si>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</si>
  <si>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</si>
  <si>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</si>
  <si>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</si>
  <si>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</si>
  <si>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</si>
  <si>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</si>
  <si>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</si>
  <si>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</si>
  <si>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</si>
  <si>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</si>
  <si>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</si>
  <si>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</si>
  <si>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</si>
  <si>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</si>
  <si>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</si>
  <si>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</si>
  <si>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</si>
  <si>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</si>
  <si>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</si>
  <si>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</si>
  <si>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</si>
  <si>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</si>
  <si>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</si>
  <si>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</si>
  <si>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</si>
  <si>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</si>
  <si>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</si>
  <si>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</si>
  <si>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</si>
  <si>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</si>
  <si>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</si>
  <si>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</si>
  <si>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</si>
  <si>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</si>
  <si>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</si>
  <si>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</si>
  <si>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</si>
  <si>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</si>
  <si>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</si>
  <si>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</si>
  <si>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</si>
  <si>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</si>
  <si>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</si>
  <si>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</si>
  <si>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</si>
  <si>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</si>
  <si>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</si>
  <si>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</si>
  <si>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</si>
  <si>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</si>
  <si>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</si>
  <si>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</si>
  <si>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</si>
  <si>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</si>
  <si>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</si>
  <si>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</si>
  <si>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</si>
  <si>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</si>
  <si>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</si>
  <si>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</si>
  <si>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</si>
  <si>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</si>
  <si>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</si>
  <si>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</si>
  <si>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</si>
  <si>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</si>
  <si>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</si>
  <si>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</si>
  <si>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</si>
  <si>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</si>
  <si>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</si>
  <si>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</si>
  <si>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</si>
  <si>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</si>
  <si>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</si>
  <si>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</si>
  <si>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</si>
  <si>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</si>
  <si>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</si>
  <si>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</si>
  <si>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</si>
  <si>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</si>
  <si>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</si>
  <si>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</si>
  <si>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</si>
  <si>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</si>
  <si>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</si>
  <si>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</si>
  <si>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</si>
  <si>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</si>
  <si>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</si>
  <si>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</si>
  <si>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</si>
  <si>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</si>
  <si>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</si>
  <si>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</si>
  <si>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</si>
  <si>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</si>
  <si>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</si>
  <si>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</si>
  <si>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</si>
  <si>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</si>
  <si>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</si>
  <si>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</si>
  <si>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</si>
  <si>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</si>
  <si>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</si>
  <si>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</si>
  <si>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</si>
  <si>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</si>
  <si>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</si>
  <si>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</si>
  <si>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</si>
  <si>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</si>
  <si>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</si>
  <si>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</si>
  <si>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</si>
  <si>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</si>
  <si>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</si>
  <si>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</si>
  <si>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</si>
  <si>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</si>
  <si>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</si>
  <si>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</si>
  <si>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Chi phí SXKD theo yếu tố</t>
  </si>
  <si>
    <t>381_</t>
  </si>
  <si>
    <t>Doanh thu bộ phận</t>
  </si>
  <si>
    <t>Bộ phận</t>
  </si>
  <si>
    <t>LN sau thuế bộ phận</t>
  </si>
  <si>
    <t>Tài sản bộ phận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</si>
  <si>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</si>
  <si>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</si>
  <si>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</si>
  <si>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</si>
  <si>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</si>
  <si>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</si>
  <si>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</si>
  <si>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</si>
  <si>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</si>
  <si>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</si>
  <si>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</si>
  <si>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</si>
  <si>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</si>
  <si>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</si>
  <si>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</si>
  <si>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</si>
  <si>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</si>
  <si>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</si>
  <si>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</si>
  <si>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</si>
  <si>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</si>
  <si>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</si>
  <si>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</si>
  <si>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</si>
  <si>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</si>
  <si>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</si>
  <si>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</si>
  <si>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</si>
  <si>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10_</t>
  </si>
  <si>
    <t>(Tăng)/giảm hàng tồn kho</t>
  </si>
  <si>
    <t>11_</t>
  </si>
  <si>
    <t>Tăng/(giảm) các khoản phải trả</t>
  </si>
  <si>
    <t>12_</t>
  </si>
  <si>
    <t>(Tăng)/giảm chi phí trả trước</t>
  </si>
  <si>
    <t>13_</t>
  </si>
  <si>
    <t>(Tăng)/giảm chứng khoán kinh doanh</t>
  </si>
  <si>
    <t>14_</t>
  </si>
  <si>
    <t>Tiền lãi vay đã trả</t>
  </si>
  <si>
    <t>15_</t>
  </si>
  <si>
    <t>Thuế thu nhập doanh nghiệp đã nộp</t>
  </si>
  <si>
    <t>16_</t>
  </si>
  <si>
    <t>Tiền thu khác từ hoạt động kinh doanh</t>
  </si>
  <si>
    <t>17_</t>
  </si>
  <si>
    <t>Tiền chi khác cho hoạt động kinh doanh</t>
  </si>
  <si>
    <t>20_</t>
  </si>
  <si>
    <t>LƯU CHUYỂN TIỀN THUẦN TỪ HOẠT ĐỘNG KINH DOANH</t>
  </si>
  <si>
    <t>21_</t>
  </si>
  <si>
    <t>Tiền chi để mua sắm, xây dựng TSCĐ và các TS dài hạn khác</t>
  </si>
  <si>
    <t>Đầu tư</t>
  </si>
  <si>
    <t>22_</t>
  </si>
  <si>
    <t>Tiền thu từ thanh lý, nhượng bán TSCĐ và các TS dài hạn khác</t>
  </si>
  <si>
    <t>23_</t>
  </si>
  <si>
    <t>Tiền chi cho vay, mua các công cụ nợ của đơn vị khác</t>
  </si>
  <si>
    <t>24_</t>
  </si>
  <si>
    <t>Tiền thu hồi cho vay, bán lại các công cụ nợ của đơn vị khác</t>
  </si>
  <si>
    <t>25_</t>
  </si>
  <si>
    <t>Tiền chi đầu tư góp vốn vào đơn vị khác</t>
  </si>
  <si>
    <t>26_</t>
  </si>
  <si>
    <t>Tiền thu hồi đầu tư góp vốn vào đơn vị khác</t>
  </si>
  <si>
    <t>27_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</si>
  <si>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</si>
  <si>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</si>
  <si>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</si>
  <si>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</si>
  <si>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</si>
  <si>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</si>
  <si>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32_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</si>
  <si>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</si>
  <si>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</si>
  <si>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</si>
  <si>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</si>
  <si>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</si>
  <si>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</si>
  <si>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</si>
  <si>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</si>
  <si>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</si>
  <si>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40_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</si>
  <si>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</si>
  <si>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</si>
  <si>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</si>
  <si>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</si>
  <si>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</si>
  <si>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</si>
  <si>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</si>
  <si>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</si>
  <si>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</si>
  <si>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</si>
  <si>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</si>
  <si>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</si>
  <si>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</si>
  <si>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</si>
  <si>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</si>
  <si>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</si>
  <si>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</si>
  <si>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</si>
  <si>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</si>
  <si>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</si>
  <si>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</si>
  <si>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</si>
  <si>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</si>
  <si>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>Ngân hàng SinoPac</t>
  </si>
  <si>
    <t xml:space="preserve">Vay ngân hàng </t>
  </si>
  <si>
    <t xml:space="preserve">Vay dài hạn đến hạn trả </t>
  </si>
  <si>
    <t>Tổ chức khác</t>
  </si>
  <si>
    <t>Ngân hàng TNHH MTV Standard Chartered Việt Nam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</si>
  <si>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</si>
  <si>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</si>
  <si>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</si>
  <si>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</si>
  <si>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</si>
  <si>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</si>
  <si>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</si>
  <si>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</si>
  <si>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</si>
  <si>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</si>
  <si>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</si>
  <si>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</si>
  <si>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</si>
  <si>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</si>
  <si>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</si>
  <si>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</si>
  <si>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</si>
  <si>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</si>
  <si>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</si>
  <si>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</si>
  <si>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</si>
  <si>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</si>
  <si>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</si>
  <si>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</si>
  <si>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TMCP Việt Á (VietABank)</t>
  </si>
  <si>
    <t>Ngân hàng TNHH MTV Woori Việt Nam</t>
  </si>
  <si>
    <t>Ngân hàng TNHH MTV Shinhan Việt Nam</t>
  </si>
  <si>
    <t>Ngân hàng TNHH MTV HSBC (Việt Nam) (HSBC)</t>
  </si>
  <si>
    <t>Ngân hàng TMCP Xuất Nhập khẩu Việt Nam (Eximbank)</t>
  </si>
  <si>
    <t>Ngân hàng TMCP Thịnh vượng &amp; Phát triển (PG Bank)</t>
  </si>
  <si>
    <t>Ngân hàng TMCP Phát triển Tp Hồ Chí Minh (HDBank)</t>
  </si>
  <si>
    <t>BIDV-SuMi TRUST Leasing Co., Ltd (BSL)</t>
  </si>
  <si>
    <t>Công ty CP Chứng khoán NH Công thương Việt Nam</t>
  </si>
  <si>
    <t>Công ty CP Chứng khoán VNDIRECT</t>
  </si>
  <si>
    <t>Công ty CP Chứng khoán Bảo Việt</t>
  </si>
  <si>
    <t>Công ty TNHH Chứng khoán VCB</t>
  </si>
  <si>
    <t>Công ty CP Chứng khoán BIDV</t>
  </si>
  <si>
    <t>Công ty CP Chứng khoán Dầu khí</t>
  </si>
  <si>
    <t>Ngân hàng Thương Mại Cổ Phần Á Châu (ACB)</t>
  </si>
  <si>
    <t>LĨNH VỰC</t>
  </si>
  <si>
    <t>KHU VỰC</t>
  </si>
  <si>
    <t>KỲ BÁO CÁO</t>
  </si>
  <si>
    <t>Cả năm</t>
  </si>
  <si>
    <t>Hoạt động xây lắp</t>
  </si>
  <si>
    <t>Miền Bắc</t>
  </si>
  <si>
    <t>Kinh doanh BĐS, dự án</t>
  </si>
  <si>
    <t>Miền Nam</t>
  </si>
  <si>
    <t>Mua bán hàng hóa</t>
  </si>
  <si>
    <t>Miền Trung</t>
  </si>
  <si>
    <t>𝓣𝓐𝓢𝓒𝓞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</si>
  <si>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</si>
  <si>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</si>
  <si>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</si>
  <si>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</si>
  <si>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</si>
  <si>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</si>
  <si>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</si>
  <si>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</si>
  <si>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</si>
  <si>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</si>
  <si>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410_</t>
  </si>
  <si>
    <t>VII Holding</t>
  </si>
  <si>
    <t>Công ty Cổ phần VII Holding</t>
  </si>
  <si>
    <t>2400992088 _</t>
  </si>
  <si>
    <t>Bắc Giang</t>
  </si>
  <si>
    <t>411_</t>
  </si>
  <si>
    <t>GLYNKHD</t>
  </si>
  <si>
    <t>Công ty Cổ phần G-Lynk Hải Dương</t>
  </si>
  <si>
    <t>0801446283_</t>
  </si>
  <si>
    <t>Hải Dương; Dịch vụ thương mại (Glynk)</t>
  </si>
  <si>
    <t>G-Lynk Hai Duong Joint Stock Company</t>
  </si>
  <si>
    <t>Hưng Yên</t>
  </si>
  <si>
    <t>Hung Yen</t>
  </si>
  <si>
    <t>Quảng Trị</t>
  </si>
  <si>
    <t>Quang Tri</t>
  </si>
  <si>
    <t>Quảng Ngãi</t>
  </si>
  <si>
    <t>Quang Ngai</t>
  </si>
  <si>
    <t>Đồng Nai</t>
  </si>
  <si>
    <t>Dong Nai</t>
  </si>
  <si>
    <t>An Giang</t>
  </si>
  <si>
    <t>TASFINANCE</t>
  </si>
  <si>
    <t>Công ty TNHH Dịch vụ Tài chính Tasco</t>
  </si>
  <si>
    <t>0109383696 _</t>
  </si>
  <si>
    <t>Hà Nội; Dịch vụ Tài chính (TASFINANCE)</t>
  </si>
  <si>
    <t>TASCO LC</t>
  </si>
  <si>
    <t>Công ty TNHH Tasco LC</t>
  </si>
  <si>
    <t>0110950445_</t>
  </si>
  <si>
    <t>Hà Nội; Dịch vụ thương mại (TASCOLC)</t>
  </si>
  <si>
    <t>Dịch vụ tài chính</t>
  </si>
  <si>
    <t>Tasco Financial Services Co., Ltd</t>
  </si>
  <si>
    <t>Financial services</t>
  </si>
  <si>
    <t>Tasco LC Limited Company</t>
  </si>
  <si>
    <t>AG25</t>
  </si>
  <si>
    <t>Công ty TNHH MTV AG-25</t>
  </si>
  <si>
    <t>1602195573_</t>
  </si>
  <si>
    <t>GeelyAG</t>
  </si>
  <si>
    <t>Công ty Cổ phần Geely An Giang</t>
  </si>
  <si>
    <t>1602195894_</t>
  </si>
  <si>
    <t>AG-25 Company Limited</t>
  </si>
  <si>
    <t>Geely An Giang Joint Stock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</si>
</sst>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);\(#,##0\)"/>
  </numFmts>
  <fonts count="16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i/>
      <sz val="10"/>
      <color rgb="FF000000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4" borderId="0" xfId="0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Alignment="1">
      <alignment horizontal="left"/>
    </xf>
    <xf numFmtId="37" fontId="0" fillId="4" borderId="0" xfId="0" applyNumberFormat="1" applyFill="1"/>
    <xf numFmtId="0" fontId="0" fillId="4" borderId="0" xfId="0" quotePrefix="1" applyFill="1"/>
    <xf numFmtId="37" fontId="0" fillId="0" borderId="0" xfId="0" applyNumberFormat="1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4" borderId="2" xfId="0" applyFill="1" applyBorder="1"/>
    <xf numFmtId="38" fontId="0" fillId="4" borderId="0" xfId="0" applyNumberFormat="1" applyFill="1"/>
    <xf numFmtId="0" fontId="14" fillId="0" borderId="0" xfId="0" applyFont="1"/>
    <xf numFmtId="0" fontId="0" fillId="0" borderId="2" xfId="0" applyBorder="1"/>
    <xf numFmtId="0" fontId="15" fillId="0" borderId="0" xfId="0" applyFont="1"/>
    <xf numFmtId="0" fontId="0" fillId="4" borderId="0" xfId="0" applyFont="1" applyFill="1"/>
    <xf numFmtId="0" fontId="0" fillId="0" borderId="0" xfId="0" applyNumberFormat="1" applyFont="1" applyFill="1"/>
    <xf numFmtId="0" fontId="0" fillId="4" borderId="0" xfId="0" applyNumberFormat="1" applyFont="1" applyFill="1"/>
    <xf numFmtId="164" fontId="0" fillId="4" borderId="0" xfId="0" applyNumberFormat="1" applyFont="1" applyFill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3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64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2"/>
      <tableStyleElement type="headerRow" dxfId="181"/>
      <tableStyleElement type="totalRow" dxfId="180"/>
      <tableStyleElement type="firstRowStripe" dxfId="179"/>
      <tableStyleElement type="firstHeaderCell" dxfId="178"/>
      <tableStyleElement type="firstSubtotalRow" dxfId="177"/>
      <tableStyleElement type="secondSubtotalRow" dxfId="176"/>
      <tableStyleElement type="thirdSubtotalRow" dxfId="175"/>
      <tableStyleElement type="firstColumnSubheading" dxfId="174"/>
      <tableStyleElement type="secondColumnSubheading" dxfId="173"/>
      <tableStyleElement type="thirdColumnSubheading" dxfId="172"/>
      <tableStyleElement type="firstRowSubheading" dxfId="171"/>
      <tableStyleElement type="secondRowSubheading" dxfId="170"/>
      <tableStyleElement type="thirdRowSubheading" dxfId="169"/>
      <tableStyleElement type="pageFieldLabels" dxfId="168"/>
    </tableStyle>
    <tableStyle name="BluePivot 2" table="0" count="9" xr9:uid="{C9ACEAED-2B2A-44C0-969C-3EF8D66EB7B3}">
      <tableStyleElement type="wholeTable" dxfId="167"/>
      <tableStyleElement type="headerRow" dxfId="166"/>
      <tableStyleElement type="totalRow" dxfId="165"/>
      <tableStyleElement type="firstRowStripe" dxfId="164"/>
      <tableStyleElement type="firstHeaderCell" dxfId="163"/>
      <tableStyleElement type="firstSubtotalRow" dxfId="162"/>
      <tableStyleElement type="secondSubtotalRow" dxfId="161"/>
      <tableStyleElement type="thirdSubtotalRow" dxfId="160"/>
      <tableStyleElement type="pageFieldLabels" dxfId="159"/>
    </tableStyle>
    <tableStyle name="BluePivot 2B" table="0" count="9" xr9:uid="{4D487412-B364-4C33-B416-A644A5FBE8BF}">
      <tableStyleElement type="wholeTable" dxfId="158"/>
      <tableStyleElement type="headerRow" dxfId="157"/>
      <tableStyleElement type="totalRow" dxfId="156"/>
      <tableStyleElement type="firstRowStripe" dxfId="155"/>
      <tableStyleElement type="firstHeaderCell" dxfId="154"/>
      <tableStyleElement type="firstSubtotalRow" dxfId="153"/>
      <tableStyleElement type="secondSubtotalRow" dxfId="152"/>
      <tableStyleElement type="thirdSubtotalRow" dxfId="151"/>
      <tableStyleElement type="pageFieldLabels" dxfId="150"/>
    </tableStyle>
    <tableStyle name="BluePivotB" table="0" count="15" xr9:uid="{2EBEEC12-2F55-409E-9370-E3FA66DF3A13}">
      <tableStyleElement type="wholeTable" dxfId="149"/>
      <tableStyleElement type="headerRow" dxfId="148"/>
      <tableStyleElement type="totalRow" dxfId="147"/>
      <tableStyleElement type="firstRowStripe" dxfId="146"/>
      <tableStyleElement type="firstHeaderCell" dxfId="145"/>
      <tableStyleElement type="firstSubtotalRow" dxfId="144"/>
      <tableStyleElement type="secondSubtotalRow" dxfId="143"/>
      <tableStyleElement type="thirdSubtotalRow" dxfId="142"/>
      <tableStyleElement type="firstColumnSubheading" dxfId="141"/>
      <tableStyleElement type="secondColumnSubheading" dxfId="140"/>
      <tableStyleElement type="thirdColumnSubheading" dxfId="139"/>
      <tableStyleElement type="firstRowSubheading" dxfId="138"/>
      <tableStyleElement type="secondRowSubheading" dxfId="137"/>
      <tableStyleElement type="thirdRowSubheading" dxfId="136"/>
      <tableStyleElement type="pageFieldLabels" dxfId="135"/>
    </tableStyle>
    <tableStyle name="BlueTable" pivot="0" count="4" xr9:uid="{8B68EEA6-B48D-42B4-A65A-132A8E9BED11}">
      <tableStyleElement type="wholeTable" dxfId="134"/>
      <tableStyleElement type="headerRow" dxfId="133"/>
      <tableStyleElement type="totalRow" dxfId="132"/>
      <tableStyleElement type="secondRowStripe" dxfId="131"/>
    </tableStyle>
    <tableStyle name="BlueTableB" pivot="0" count="4" xr9:uid="{403BD04E-E3FA-451D-BE68-FA177E9AFD31}">
      <tableStyleElement type="wholeTable" dxfId="130"/>
      <tableStyleElement type="headerRow" dxfId="129"/>
      <tableStyleElement type="totalRow" dxfId="128"/>
      <tableStyleElement type="secondRowStripe" dxfId="127"/>
    </tableStyle>
    <tableStyle name="NewBlueStyle 2" table="0" count="9" xr9:uid="{1E68D3C0-F478-492F-9C6F-F7760F7DEC43}">
      <tableStyleElement type="headerRow" dxfId="126"/>
      <tableStyleElement type="totalRow" dxfId="125"/>
      <tableStyleElement type="firstColumn" dxfId="124"/>
      <tableStyleElement type="lastColumn" dxfId="123"/>
      <tableStyleElement type="firstRowSubheading" dxfId="122"/>
      <tableStyleElement type="secondRowSubheading" dxfId="121"/>
      <tableStyleElement type="thirdRowSubheading" dxfId="120"/>
      <tableStyleElement type="pageFieldLabels" dxfId="119"/>
      <tableStyleElement type="pageFieldValues" dxfId="118"/>
    </tableStyle>
    <tableStyle name="WhiteTable" pivot="0" count="3" xr9:uid="{7D181A80-8FA6-4DCF-8D4D-0CA6C0C8600B}">
      <tableStyleElement type="wholeTable" dxfId="117"/>
      <tableStyleElement type="headerRow" dxfId="116"/>
      <tableStyleElement type="totalRow" dxfId="115"/>
    </tableStyle>
    <tableStyle name="WhiteTableB" pivot="0" count="3" xr9:uid="{FD0F2040-5018-4C3D-B7D1-38373F976384}">
      <tableStyleElement type="wholeTable" dxfId="114"/>
      <tableStyleElement type="headerRow" dxfId="113"/>
      <tableStyleElement type="totalRow" dxfId="112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17" totalsRowShown="0" headerRowDxfId="111" dataDxfId="110">
  <tableColumns count="3">
    <tableColumn id="3" xr3:uid="{DF14C076-3E53-44D7-9788-BB9031761A36}" name="TẬP ĐOÀN" dataDxfId="109"/>
    <tableColumn id="1" xr3:uid="{02322BE3-A4D9-4344-9AFA-BAD02E18A4AB}" name="CTY MẸ" dataDxfId="108"/>
    <tableColumn id="2" xr3:uid="{FC0D1FEC-F363-47D8-8046-CC6204711208}" name="KH CTY MẸ" dataDxfId="107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117" totalsRowShown="0" headerRowDxfId="105" dataDxfId="104">
  <autoFilter ref="C5:J117" xr:uid="{A02F1C28-0B17-43DD-AA49-E982CAC38C7A}"/>
  <sortState xmlns:xlrd2="http://schemas.microsoft.com/office/spreadsheetml/2017/richdata2" ref="C6:J112">
    <sortCondition ref="J5:J112"/>
  </sortState>
  <tableColumns count="8">
    <tableColumn id="3" xr3:uid="{9F337689-4E30-4CD1-8DD7-7C9E5FAE2142}" name="MÃ" dataDxfId="103"/>
    <tableColumn id="1" xr3:uid="{74B32C8B-D350-492F-9B81-4E3BD17C2470}" name="KÝ HIỆU" dataDxfId="102"/>
    <tableColumn id="2" xr3:uid="{DB5E417C-BC5B-4C03-86F7-2DB5BD749757}" name="TÊN CÔNG TY" dataDxfId="101"/>
    <tableColumn id="5" xr3:uid="{A1E1665F-A37B-40D8-9804-1FCC9D062EC1}" name="MÃ SỐ THUẾ" dataDxfId="100"/>
    <tableColumn id="4" xr3:uid="{4AC0A062-4C46-465D-9CE5-D7E4FFC1173C}" name="TẬP ĐOÀN" dataDxfId="99"/>
    <tableColumn id="10" xr3:uid="{6220D290-E09A-403E-AC4D-86FBA02D9269}" name="GHI CHÚ" dataDxfId="98"/>
    <tableColumn id="6" xr3:uid="{8A0FC232-56E6-49F3-B0BF-5C06D14A9D79}" name="CHỌN" dataDxfId="97"/>
    <tableColumn id="7" xr3:uid="{1CAD6855-C7BB-4772-B6AB-852AB8954670}" name="TT" dataDxfId="96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112" totalsRowShown="0" headerRowDxfId="9" dataDxfId="8">
  <autoFilter ref="C5:J112" xr:uid="{A02F1C28-0B17-43DD-AA49-E982CAC38C7A}"/>
  <tableColumns count="8">
    <tableColumn id="3" xr3:uid="{940515EA-17F3-426B-A6F8-3D4E3F97C792}" name="MÃ" dataDxfId="7"/>
    <tableColumn id="1" xr3:uid="{D1460F1A-A3B5-4AE3-A932-98A629325ADD}" name="TÊN THEO DANH SÁCH" dataDxfId="6"/>
    <tableColumn id="2" xr3:uid="{9B56C854-D425-4EC0-A22C-BBBB2881D837}" name="TÊN CÔNG TY" dataDxfId="5"/>
    <tableColumn id="8" xr3:uid="{50454EA9-D0E5-4E8A-8BA6-AE479039886D}" name="ĐỊA CHỈ" dataDxfId="4"/>
    <tableColumn id="9" xr3:uid="{E06019E3-CC9D-4624-8D45-B6A38A000143}" name="NGÀNH NGHỀ KINH DOANH" dataDxfId="3"/>
    <tableColumn id="11" xr3:uid="{0B7C76CF-C5EF-4A7F-8008-32317CAB20D5}" name="COMPANY NAME" dataDxfId="2"/>
    <tableColumn id="12" xr3:uid="{FA37C293-71E5-4ECB-84C7-1437B4827A1D}" name="ADDRESS" dataDxfId="1"/>
    <tableColumn id="13" xr3:uid="{6FAD1869-FE2B-4874-90D7-1479D5DB47D2}" name="BUSINESS SECTOR" dataDxfId="0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94" dataDxfId="9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92"/>
    <tableColumn id="2" xr3:uid="{5E07DF0A-45EA-4F2B-A98A-7503CCE0237A}" name="Tên tài khoản" dataDxfId="91"/>
    <tableColumn id="3" xr3:uid="{C82BD9E7-42A4-4BB5-9B04-D13C4CA8910A}" name="±" dataDxfId="90"/>
    <tableColumn id="5" xr3:uid="{D1A23719-996D-4824-B2D8-A6B91126D246}" name="Loại" dataDxfId="89"/>
    <tableColumn id="7" xr3:uid="{4D1A6117-6B45-46EE-A87E-5E9BA26B5F7E}" name="Mã FS" dataDxfId="88"/>
    <tableColumn id="8" xr3:uid="{DA734F70-66D1-4AFB-9FF0-B3E412C80AED}" name="Tên chỉ tiêu BCTC" dataDxfId="8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86" dataDxfId="84" headerRowBorderDxfId="85" tableBorderDxfId="83" totalsRowBorderDxfId="8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81"/>
    <tableColumn id="1" xr3:uid="{5785B1C6-356F-41CF-AB99-2C7E03F04302}" name="CHỈ TIÊU" dataDxfId="80"/>
    <tableColumn id="4" xr3:uid="{90E77CFD-AB87-41AF-9FDB-F37150BF3101}" name="PL" dataDxfId="79"/>
    <tableColumn id="5" xr3:uid="{9F55DD2B-A7F2-4C6A-B729-02430A0CABBC}" name="BS" dataDxfId="78"/>
    <tableColumn id="11" xr3:uid="{381E0530-27D1-48D7-AC46-319490D7ED86}" name="HT" dataDxfId="77"/>
    <tableColumn id="6" xr3:uid="{A13CCA00-19EF-4816-94CC-3D393D5C3BB6}" name="KC" dataDxfId="76"/>
    <tableColumn id="7" xr3:uid="{FC7730D7-B2AE-4F1C-91BB-470D289D148C}" name="KHOẢN MỤC" dataDxfId="75"/>
    <tableColumn id="3" xr3:uid="{6E91E14D-1FDF-46FF-8113-57C49BDEE9C2}" name="BSⁿ" dataDxfId="74"/>
    <tableColumn id="8" xr3:uid="{AB435A81-369C-4DDC-9EAE-AEA150870404}" name="PLⁿ" dataDxfId="73"/>
    <tableColumn id="9" xr3:uid="{9AD2DBE0-7F2B-4963-960A-DE1CB21C3FAD}" name="MÃ TM" dataDxfId="7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7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70" dataDxfId="69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68"/>
    <tableColumn id="1" xr3:uid="{4AE636F1-F14C-4585-B003-F5ED912A3EFE}" name="CHỈ TIÊU" dataDxfId="67"/>
    <tableColumn id="3" xr3:uid="{84F975BF-A0A5-4C85-9563-234B1C941559}" name="KHOẢN MỤC" dataDxfId="66"/>
    <tableColumn id="2" xr3:uid="{81455100-2F16-4044-983C-5EDAC08B6214}" name="NHÓM" dataDxfId="65"/>
    <tableColumn id="8" xr3:uid="{4B56EF69-77C2-4A1D-AC3F-07E8D40227FC}" name="HS" dataDxfId="64"/>
    <tableColumn id="11" xr3:uid="{8E4ACB2A-6806-4404-8227-B19CE9906E11}" name="BCR" dataDxfId="63"/>
    <tableColumn id="10" xr3:uid="{281EE5BF-5261-48D9-889A-17D323583318}" name="TMDP" dataDxfId="62"/>
    <tableColumn id="5" xr3:uid="{6AE8D6ED-822D-4BF6-B50B-0CF4F139F2D1}" name="SL link" dataDxfId="61">
      <calculatedColumnFormula>COUNTIFS(L_Map[MÃ TM],L_TM[[#This Row],[MÃ]])</calculatedColumnFormula>
    </tableColumn>
    <tableColumn id="6" xr3:uid="{F75FF3A0-7521-4DD8-9A82-A8806A4753C0}" name="CTBC đã link" dataDxfId="6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5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58" dataDxfId="57">
  <tableColumns count="2">
    <tableColumn id="1" xr3:uid="{B90BCFDA-E105-46A1-BB6F-E046F89D17F7}" name="NH TM" dataDxfId="56"/>
    <tableColumn id="2" xr3:uid="{352B5245-0B30-4175-9DB2-8D2611959A8E}" name="TÊN NHÓM TM" dataDxfId="5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54" dataDxfId="52" headerRowBorderDxfId="53" tableBorderDxfId="51" totalsRowBorderDxfId="5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49"/>
    <tableColumn id="5" xr3:uid="{590794B2-D141-41BA-BCE2-B8B56E80EF35}" name="¹" dataDxfId="48">
      <calculatedColumnFormula>IF(L_Map[[#This Row],[MÃ BC]]&lt;&gt;"",COUNTIFS(L_Map[MÃ BC],L_Map[[#This Row],[MÃ BC]]),0)</calculatedColumnFormula>
    </tableColumn>
    <tableColumn id="9" xr3:uid="{8D9E58F1-4585-4852-947B-AEACD0AF3A2F}" name="MÃ TM" dataDxfId="47"/>
    <tableColumn id="6" xr3:uid="{D9A57A10-E03B-4797-9EF0-49918D6DF7D6}" name="²" dataDxfId="46">
      <calculatedColumnFormula>IF(L_Map[[#This Row],[MÃ TM]]&lt;&gt;"",COUNTIFS(L_Map[MÃ TM],L_Map[[#This Row],[MÃ TM]]),0)</calculatedColumnFormula>
    </tableColumn>
    <tableColumn id="3" xr3:uid="{FDE13CB6-03DA-4501-8190-18BE06B7C8DD}" name="BCR" dataDxfId="45">
      <calculatedColumnFormula>IF(_xlfn.XLOOKUP(L_Map[[#This Row],[MÃ TM]],L_TM[MÃ],L_TM[BCR],0),1,0)</calculatedColumnFormula>
    </tableColumn>
    <tableColumn id="1" xr3:uid="{A77B1302-D8EE-41A9-8767-62DA170E748B}" name="CHỈ TIÊU BÁO CÁO" dataDxfId="44">
      <calculatedColumnFormula>_xlfn.XLOOKUP(L_Map[[#This Row],[MÃ BC]],L_FS[MÃ],L_FS[CHỈ TIÊU],"-")</calculatedColumnFormula>
    </tableColumn>
    <tableColumn id="10" xr3:uid="{1ABAD814-BAAE-41D8-BFA6-9193ACB8EBB3}" name="CHỈ TIÊU THUYẾT MINH" dataDxfId="4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42" dataDxfId="41">
  <autoFilter ref="C5:F51" xr:uid="{B1958F0F-0594-47E9-9903-A1E6521B9577}"/>
  <tableColumns count="4">
    <tableColumn id="3" xr3:uid="{77538AB3-8F0C-4692-8C1F-F3EF7AF755DF}" name="MÃ" dataDxfId="40"/>
    <tableColumn id="1" xr3:uid="{3DA04A42-C7AC-4ABC-8532-FD79D394571F}" name="CHỈ TIÊU" dataDxfId="39"/>
    <tableColumn id="2" xr3:uid="{5AC3563B-41F6-4926-8F58-B9049B4B4D9A}" name="NHÓM" dataDxfId="38"/>
    <tableColumn id="4" xr3:uid="{377398FE-1CAF-4FE2-96F1-339968CCA379}" name="CFⁿ" dataDxfId="3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36" dataDxfId="35">
  <autoFilter ref="C5:D13" xr:uid="{CF2A2A31-D0DB-4D08-9FC2-47D03E30C2F2}"/>
  <tableColumns count="2">
    <tableColumn id="1" xr3:uid="{81A315E3-D627-4443-9834-656A0399B04A}" name="VAY / NHÓM" dataDxfId="34"/>
    <tableColumn id="2" xr3:uid="{A1BCE959-3CE4-48D9-A3DF-B15E6335DF26}" name="LOẠI" dataDxfId="3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32" dataDxfId="31">
  <tableColumns count="1">
    <tableColumn id="1" xr3:uid="{56C9A30F-8EFF-4A33-9561-7121C79E3D6E}" name="VAY / ĐỐI TƯỢNG" dataDxfId="3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35" totalsRowShown="0" headerRowDxfId="29" dataDxfId="28">
  <tableColumns count="1">
    <tableColumn id="1" xr3:uid="{2D9D0334-C5DF-460F-9A62-222F13D1E8AC}" name="VAY / NGÂN HÀNG" dataDxfId="2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26" dataDxfId="25">
  <tableColumns count="1">
    <tableColumn id="1" xr3:uid="{9765A769-4B07-4C50-AD22-D25E262229B4}" uniqueName="1" name="NHÓM ĐỐI TƯỢNG VAY" queryTableFieldId="1" dataDxfId="2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8" totalsRowShown="0" headerRowDxfId="23" dataDxfId="22">
  <tableColumns count="1">
    <tableColumn id="1" xr3:uid="{E1ABAE7E-1A69-477C-9061-37923EA763FF}" name="LĨNH VỰC" dataDxfId="2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20" dataDxfId="19">
  <tableColumns count="1">
    <tableColumn id="1" xr3:uid="{41094935-B254-45B8-922F-2803DD9AE88D}" name="KHU VỰC" dataDxfId="1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17" dataDxfId="16">
  <tableColumns count="2">
    <tableColumn id="1" xr3:uid="{523D0F51-F0A3-4A53-BEA9-1885D76F8788}" name="KỲ BÁO CÁO" dataDxfId="15">
      <calculatedColumnFormula>"Q"&amp;J6</calculatedColumnFormula>
    </tableColumn>
    <tableColumn id="2" xr3:uid="{1C1D069D-DFF5-4190-BBB5-6FE038BD0248}" name="Cả năm" dataDxfId="1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13" dataDxfId="12">
  <tableColumns count="2">
    <tableColumn id="1" xr3:uid="{9E29EE63-5246-4690-AD0E-11DC2920C52C}" name="Tham số" dataDxfId="11"/>
    <tableColumn id="2" xr3:uid="{46770775-59B5-4C3C-B045-CC14B34B5FD5}" name="Giá trị" dataDxfId="1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C17" sqref="C17"/>
    </sheetView>
  </sheetViews>
  <sheetFormatPr defaultRowHeight="13" x14ac:dyDescent="0.3"/>
  <cols>
    <col min="1" max="1" width="27.3984375" style="2" customWidth="1"/>
    <col min="2" max="2" width="7.3984375" customWidth="1"/>
    <col min="3" max="3" width="15.3984375" customWidth="1"/>
    <col min="4" max="4" width="10.3984375" customWidth="1"/>
    <col min="5" max="5" width="12" customWidth="1"/>
    <col min="6" max="6" width="1.69921875" customWidth="1"/>
    <col min="7" max="7" width="10.296875" hidden="1" customWidth="1"/>
    <col min="8" max="8" width="0" hidden="1" customWidth="1"/>
    <col min="9" max="9" width="8.8984375" hidden="1" customWidth="1"/>
    <col min="10" max="10" width="0" hidden="1" customWidth="1"/>
  </cols>
  <sheetData>
    <row r="1" spans="1:11" ht="13" customHeight="1" x14ac:dyDescent="0.3">
      <c r="A1" s="25" t="str">
        <f>'✅'!A1</f>
        <v>𝓣𝓐𝓢𝓒𝓞</v>
      </c>
    </row>
    <row r="2" spans="1:11" ht="13" customHeight="1" x14ac:dyDescent="0.3">
      <c r="A2" s="25"/>
    </row>
    <row r="3" spans="1:11" s="1" customFormat="1" ht="13" customHeight="1" x14ac:dyDescent="0.3">
      <c r="A3" s="25"/>
      <c r="B3"/>
      <c r="C3" t="s">
        <v>0</v>
      </c>
      <c r="D3"/>
      <c r="E3"/>
      <c r="F3" s="4"/>
      <c r="G3" s="4"/>
      <c r="H3" s="4"/>
      <c r="I3" s="4"/>
      <c r="J3" s="4"/>
      <c r="K3" s="4"/>
    </row>
    <row r="4" spans="1:11" ht="13" customHeight="1" x14ac:dyDescent="0.3">
      <c r="A4" s="25"/>
    </row>
    <row r="5" spans="1:11" x14ac:dyDescent="0.3">
      <c r="A5" s="5" t="s">
        <v>1</v>
      </c>
      <c r="C5" t="s">
        <v>0</v>
      </c>
      <c r="D5" t="s">
        <v>2</v>
      </c>
      <c r="E5" t="s">
        <v>3</v>
      </c>
      <c r="F5" t="s">
        <v>4</v>
      </c>
      <c r="G5" t="s">
        <v>3</v>
      </c>
      <c r="I5" t="str" cm="1">
        <f t="array" ref="I5:I17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TASCOᴳ;TCAUTOᴳ;SAVICOᴳ;SGFORDᴳ;SVCHNᴳ;SVCDNᴳ;BTFᴳ;TGPᴳ;Carplaᴳ;HSHᴳ;MDNᴳ;TLTKᴳ</v>
      </c>
      <c r="K5" t="s">
        <v>5</v>
      </c>
    </row>
    <row r="6" spans="1:11" x14ac:dyDescent="0.3">
      <c r="C6" s="6" t="s">
        <v>6</v>
      </c>
      <c r="D6" s="6" t="s">
        <v>7</v>
      </c>
      <c r="E6" t="str">
        <f>_xlfn.XLOOKUP(L_TĐ[[#This Row],[CTY MẸ]],L_CTY[MÃ],L_CTY[KÝ HIỆU])</f>
        <v>TASCO</v>
      </c>
      <c r="G6" t="str" cm="1">
        <f t="array" ref="G6:G17">_xlfn.XLOOKUP(L_TĐ[CTY MẸ],L_CTY[MÃ],L_CTY[KÝ HIỆU],"-")</f>
        <v>TASCO</v>
      </c>
      <c r="I6" t="str">
        <v>TASCOᴳ</v>
      </c>
      <c r="K6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3">
      <c r="C7" s="6" t="s">
        <v>8</v>
      </c>
      <c r="D7" s="6" t="s">
        <v>9</v>
      </c>
      <c r="E7" t="str">
        <f>_xlfn.XLOOKUP(L_TĐ[[#This Row],[CTY MẸ]],L_CTY[MÃ],L_CTY[KÝ HIỆU])</f>
        <v>TASCOAUTO</v>
      </c>
      <c r="G7" t="str">
        <v>TASCOAUTO</v>
      </c>
      <c r="I7" t="str">
        <v>TCAUTOᴳ</v>
      </c>
    </row>
    <row r="8" spans="1:11" x14ac:dyDescent="0.3">
      <c r="A8" s="7" t="s">
        <v>10</v>
      </c>
      <c r="C8" s="6" t="s">
        <v>11</v>
      </c>
      <c r="D8" s="6" t="s">
        <v>12</v>
      </c>
      <c r="E8" t="str">
        <f>_xlfn.XLOOKUP(L_TĐ[[#This Row],[CTY MẸ]],L_CTY[MÃ],L_CTY[KÝ HIỆU])</f>
        <v>SVC</v>
      </c>
      <c r="G8" t="str">
        <v>SVC</v>
      </c>
      <c r="I8" t="str">
        <v>SAVICOᴳ</v>
      </c>
    </row>
    <row r="9" spans="1:11" x14ac:dyDescent="0.3">
      <c r="C9" s="6" t="s">
        <v>13</v>
      </c>
      <c r="D9" s="6" t="s">
        <v>14</v>
      </c>
      <c r="E9" t="str">
        <f>_xlfn.XLOOKUP(L_TĐ[[#This Row],[CTY MẸ]],L_CTY[MÃ],L_CTY[KÝ HIỆU])</f>
        <v>SGF</v>
      </c>
      <c r="G9" t="str">
        <v>SGF</v>
      </c>
      <c r="I9" t="str">
        <v>SGFORDᴳ</v>
      </c>
    </row>
    <row r="10" spans="1:11" x14ac:dyDescent="0.3">
      <c r="A10" s="8" t="s">
        <v>15</v>
      </c>
      <c r="C10" s="6" t="s">
        <v>16</v>
      </c>
      <c r="D10" s="6" t="s">
        <v>17</v>
      </c>
      <c r="E10" t="str">
        <f>_xlfn.XLOOKUP(L_TĐ[[#This Row],[CTY MẸ]],L_CTY[MÃ],L_CTY[KÝ HIỆU])</f>
        <v>SVCHN</v>
      </c>
      <c r="G10" t="str">
        <v>SVCHN</v>
      </c>
      <c r="I10" t="str">
        <v>SVCHNᴳ</v>
      </c>
    </row>
    <row r="11" spans="1:11" x14ac:dyDescent="0.3">
      <c r="C11" s="6" t="s">
        <v>18</v>
      </c>
      <c r="D11" s="6" t="s">
        <v>19</v>
      </c>
      <c r="E11" t="str">
        <f>_xlfn.XLOOKUP(L_TĐ[[#This Row],[CTY MẸ]],L_CTY[MÃ],L_CTY[KÝ HIỆU])</f>
        <v>SVCDN</v>
      </c>
      <c r="G11" t="str">
        <v>SVCDN</v>
      </c>
      <c r="I11" t="str">
        <v>SVCDNᴳ</v>
      </c>
    </row>
    <row r="12" spans="1:11" x14ac:dyDescent="0.3">
      <c r="A12" s="8" t="s">
        <v>20</v>
      </c>
      <c r="C12" s="21" t="s">
        <v>21</v>
      </c>
      <c r="D12" s="21" t="s">
        <v>22</v>
      </c>
      <c r="E12" s="22" t="str">
        <f>_xlfn.XLOOKUP(L_TĐ[[#This Row],[CTY MẸ]],L_CTY[MÃ],L_CTY[KÝ HIỆU])</f>
        <v>BTF</v>
      </c>
      <c r="G12" t="str">
        <v>BTF</v>
      </c>
      <c r="I12" t="str">
        <v>BTFᴳ</v>
      </c>
    </row>
    <row r="13" spans="1:11" x14ac:dyDescent="0.3">
      <c r="C13" s="21" t="s">
        <v>23</v>
      </c>
      <c r="D13" s="21" t="s">
        <v>24</v>
      </c>
      <c r="E13" s="22" t="str">
        <f>_xlfn.XLOOKUP(L_TĐ[[#This Row],[CTY MẸ]],L_CTY[MÃ],L_CTY[KÝ HIỆU])</f>
        <v>TGP</v>
      </c>
      <c r="G13" t="str">
        <v>TGP</v>
      </c>
      <c r="I13" t="str">
        <v>TGPᴳ</v>
      </c>
    </row>
    <row r="14" spans="1:11" x14ac:dyDescent="0.3">
      <c r="A14" s="8" t="s">
        <v>25</v>
      </c>
      <c r="C14" s="21" t="s">
        <v>26</v>
      </c>
      <c r="D14" s="21" t="s">
        <v>27</v>
      </c>
      <c r="E14" s="22" t="str">
        <f>_xlfn.XLOOKUP(L_TĐ[[#This Row],[CTY MẸ]],L_CTY[MÃ],L_CTY[KÝ HIỆU])</f>
        <v>CARPLA</v>
      </c>
      <c r="G14" t="str">
        <v>CARPLA</v>
      </c>
      <c r="I14" t="str">
        <v>Carplaᴳ</v>
      </c>
    </row>
    <row r="15" spans="1:11" x14ac:dyDescent="0.3">
      <c r="C15" s="21" t="s">
        <v>28</v>
      </c>
      <c r="D15" s="21" t="s">
        <v>29</v>
      </c>
      <c r="E15" s="22" t="str">
        <f>_xlfn.XLOOKUP(L_TĐ[[#This Row],[CTY MẸ]],L_CTY[MÃ],L_CTY[KÝ HIỆU])</f>
        <v>HSH</v>
      </c>
      <c r="G15" t="str">
        <v>HSH</v>
      </c>
      <c r="I15" t="str">
        <v>HSHᴳ</v>
      </c>
    </row>
    <row r="16" spans="1:11" x14ac:dyDescent="0.3">
      <c r="A16" s="8" t="s">
        <v>30</v>
      </c>
      <c r="C16" s="21" t="s">
        <v>31</v>
      </c>
      <c r="D16" s="21" t="s">
        <v>32</v>
      </c>
      <c r="E16" s="22" t="str">
        <f>_xlfn.XLOOKUP(L_TĐ[[#This Row],[CTY MẸ]],L_CTY[MÃ],L_CTY[KÝ HIỆU])</f>
        <v>MDN</v>
      </c>
      <c r="G16" t="str">
        <v>MDN</v>
      </c>
      <c r="I16" t="str">
        <v>MDNᴳ</v>
      </c>
    </row>
    <row r="17" spans="1:9" x14ac:dyDescent="0.3">
      <c r="C17" s="21" t="s">
        <v>33</v>
      </c>
      <c r="D17" s="21" t="s">
        <v>34</v>
      </c>
      <c r="E17" s="22" t="str">
        <f>_xlfn.XLOOKUP(L_TĐ[[#This Row],[CTY MẸ]],L_CTY[MÃ],L_CTY[KÝ HIỆU])</f>
        <v>TLTK</v>
      </c>
      <c r="G17" t="str">
        <v>TLTK</v>
      </c>
      <c r="I17" t="str">
        <v>TLTKᴳ</v>
      </c>
    </row>
    <row r="18" spans="1:9" x14ac:dyDescent="0.3">
      <c r="A18" s="8" t="s">
        <v>35</v>
      </c>
    </row>
    <row r="20" spans="1:9" x14ac:dyDescent="0.3">
      <c r="A20" s="8" t="s">
        <v>36</v>
      </c>
    </row>
    <row r="22" spans="1:9" x14ac:dyDescent="0.3">
      <c r="A22" s="8" t="s">
        <v>37</v>
      </c>
    </row>
    <row r="24" spans="1:9" x14ac:dyDescent="0.3">
      <c r="A24" s="8" t="s">
        <v>38</v>
      </c>
    </row>
    <row r="26" spans="1:9" x14ac:dyDescent="0.3">
      <c r="A26" s="8" t="s">
        <v>39</v>
      </c>
    </row>
    <row r="28" spans="1:9" x14ac:dyDescent="0.3">
      <c r="A28" s="8" t="s">
        <v>40</v>
      </c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117"/>
  <sheetViews>
    <sheetView showGridLines="0" topLeftCell="B1" zoomScaleNormal="100" workbookViewId="0">
      <pane ySplit="5" topLeftCell="A112" activePane="bottomLeft" state="frozen"/>
      <selection activeCell="H20" sqref="H20"/>
      <selection pane="bottomLeft" activeCell="G117" sqref="G117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4" width="14.69921875" customWidth="1"/>
    <col min="5" max="5" width="63.69921875" customWidth="1"/>
    <col min="6" max="6" width="20.59765625" customWidth="1"/>
    <col min="7" max="7" width="48.8984375" customWidth="1"/>
    <col min="8" max="8" width="54.69921875" customWidth="1"/>
    <col min="9" max="9" width="9.59765625" customWidth="1"/>
    <col min="10" max="10" width="5.8984375" customWidth="1"/>
    <col min="12" max="12" width="8.8984375" customWidth="1"/>
  </cols>
  <sheetData>
    <row r="1" spans="1:13" x14ac:dyDescent="0.3">
      <c r="A1" s="25" t="str">
        <f>'✅'!A1</f>
        <v>𝓣𝓐𝓢𝓒𝓞</v>
      </c>
    </row>
    <row r="2" spans="1:13" x14ac:dyDescent="0.3">
      <c r="A2" s="25"/>
    </row>
    <row r="3" spans="1:13" s="1" customFormat="1" x14ac:dyDescent="0.3">
      <c r="A3" s="25"/>
      <c r="B3"/>
      <c r="C3" s="4"/>
      <c r="D3"/>
      <c r="E3" s="4" t="s">
        <v>41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5"/>
      <c r="C4">
        <f>COUNTA(L_CTY[MÃ])</f>
        <v>112</v>
      </c>
      <c r="L4" s="9" t="s">
        <v>5</v>
      </c>
      <c r="M4" s="4"/>
    </row>
    <row r="5" spans="1:13" x14ac:dyDescent="0.3">
      <c r="A5" s="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0</v>
      </c>
      <c r="H5" t="s">
        <v>47</v>
      </c>
      <c r="I5" t="s">
        <v>48</v>
      </c>
      <c r="J5" t="s">
        <v>49</v>
      </c>
      <c r="L5" s="9" t="s">
        <v>43</v>
      </c>
      <c r="M5" s="9" t="s">
        <v>44</v>
      </c>
    </row>
    <row r="6" spans="1:13" x14ac:dyDescent="0.3">
      <c r="C6" s="6" t="s">
        <v>7</v>
      </c>
      <c r="D6" s="6" t="s">
        <v>50</v>
      </c>
      <c r="E6" s="6" t="s">
        <v>51</v>
      </c>
      <c r="F6" s="6" t="s">
        <v>52</v>
      </c>
      <c r="G6" s="6" t="s">
        <v>6</v>
      </c>
      <c r="H6" s="6" t="s">
        <v>53</v>
      </c>
      <c r="I6" s="6" t="b">
        <v>1</v>
      </c>
      <c r="J6" s="10">
        <v>1</v>
      </c>
      <c r="L6" t="str" cm="1">
        <f t="array" ref="L6">IFERROR(_xlfn.LET(_xlpm.i,L_CTY[MÃ],_xlfn._xlws.FILTER(_xlfn.UNIQUE(_xlpm.i),COUNTIF(_xlpm.i,_xlfn.UNIQUE(_xlpm.i))&gt;1)),"Không có")</f>
        <v>Không có</v>
      </c>
      <c r="M6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3">
      <c r="C7" s="6" t="s">
        <v>54</v>
      </c>
      <c r="D7" s="6" t="s">
        <v>55</v>
      </c>
      <c r="E7" s="6" t="s">
        <v>56</v>
      </c>
      <c r="F7" s="6" t="s">
        <v>57</v>
      </c>
      <c r="G7" s="6" t="s">
        <v>6</v>
      </c>
      <c r="H7" s="6" t="s">
        <v>58</v>
      </c>
      <c r="I7" s="6" t="b">
        <v>1</v>
      </c>
      <c r="J7" s="10">
        <v>2</v>
      </c>
    </row>
    <row r="8" spans="1:13" x14ac:dyDescent="0.3">
      <c r="A8" s="8" t="s">
        <v>10</v>
      </c>
      <c r="C8" s="6" t="s">
        <v>59</v>
      </c>
      <c r="D8" s="6" t="s">
        <v>60</v>
      </c>
      <c r="E8" s="6" t="s">
        <v>61</v>
      </c>
      <c r="F8" s="11" t="s">
        <v>62</v>
      </c>
      <c r="G8" s="6" t="s">
        <v>6</v>
      </c>
      <c r="H8" s="6" t="s">
        <v>63</v>
      </c>
      <c r="I8" s="6" t="b">
        <v>1</v>
      </c>
      <c r="J8" s="10">
        <v>3</v>
      </c>
    </row>
    <row r="9" spans="1:13" x14ac:dyDescent="0.3">
      <c r="C9" s="6" t="s">
        <v>64</v>
      </c>
      <c r="D9" s="6" t="s">
        <v>65</v>
      </c>
      <c r="E9" s="6" t="s">
        <v>66</v>
      </c>
      <c r="F9" s="6" t="s">
        <v>67</v>
      </c>
      <c r="G9" s="6" t="s">
        <v>6</v>
      </c>
      <c r="H9" s="6" t="s">
        <v>68</v>
      </c>
      <c r="I9" s="6" t="b">
        <v>1</v>
      </c>
      <c r="J9" s="10">
        <v>4</v>
      </c>
    </row>
    <row r="10" spans="1:13" x14ac:dyDescent="0.3">
      <c r="A10" s="7" t="s">
        <v>15</v>
      </c>
      <c r="C10" s="6" t="s">
        <v>69</v>
      </c>
      <c r="D10" s="6" t="s">
        <v>70</v>
      </c>
      <c r="E10" s="6" t="s">
        <v>71</v>
      </c>
      <c r="F10" s="6" t="s">
        <v>72</v>
      </c>
      <c r="G10" s="6" t="s">
        <v>6</v>
      </c>
      <c r="H10" s="6" t="s">
        <v>73</v>
      </c>
      <c r="I10" s="6" t="b">
        <v>1</v>
      </c>
      <c r="J10" s="10">
        <v>5</v>
      </c>
    </row>
    <row r="11" spans="1:13" x14ac:dyDescent="0.3">
      <c r="C11" s="6" t="s">
        <v>74</v>
      </c>
      <c r="D11" s="6" t="s">
        <v>75</v>
      </c>
      <c r="E11" s="6" t="s">
        <v>76</v>
      </c>
      <c r="F11" s="6" t="s">
        <v>77</v>
      </c>
      <c r="G11" s="6" t="s">
        <v>6</v>
      </c>
      <c r="H11" s="6" t="s">
        <v>78</v>
      </c>
      <c r="I11" s="6" t="b">
        <v>1</v>
      </c>
      <c r="J11" s="10">
        <v>6</v>
      </c>
    </row>
    <row r="12" spans="1:13" x14ac:dyDescent="0.3">
      <c r="A12" s="8" t="s">
        <v>20</v>
      </c>
      <c r="C12" s="6" t="s">
        <v>79</v>
      </c>
      <c r="D12" s="6" t="s">
        <v>80</v>
      </c>
      <c r="E12" s="6" t="s">
        <v>81</v>
      </c>
      <c r="F12" s="6" t="s">
        <v>82</v>
      </c>
      <c r="G12" s="6" t="s">
        <v>6</v>
      </c>
      <c r="H12" s="6" t="s">
        <v>83</v>
      </c>
      <c r="I12" s="6" t="b">
        <v>1</v>
      </c>
      <c r="J12" s="10">
        <v>7</v>
      </c>
    </row>
    <row r="13" spans="1:13" x14ac:dyDescent="0.3">
      <c r="C13" s="6" t="s">
        <v>84</v>
      </c>
      <c r="D13" s="6" t="s">
        <v>85</v>
      </c>
      <c r="E13" s="6" t="s">
        <v>86</v>
      </c>
      <c r="F13" s="6" t="s">
        <v>87</v>
      </c>
      <c r="G13" s="6" t="s">
        <v>6</v>
      </c>
      <c r="H13" s="6" t="s">
        <v>88</v>
      </c>
      <c r="I13" s="6" t="b">
        <v>1</v>
      </c>
      <c r="J13" s="10">
        <v>8</v>
      </c>
    </row>
    <row r="14" spans="1:13" x14ac:dyDescent="0.3">
      <c r="A14" s="8" t="s">
        <v>25</v>
      </c>
      <c r="C14" s="6" t="s">
        <v>89</v>
      </c>
      <c r="D14" s="6" t="s">
        <v>90</v>
      </c>
      <c r="E14" s="6" t="s">
        <v>91</v>
      </c>
      <c r="F14" s="6" t="s">
        <v>92</v>
      </c>
      <c r="G14" s="6" t="s">
        <v>6</v>
      </c>
      <c r="H14" s="6" t="s">
        <v>93</v>
      </c>
      <c r="I14" s="6" t="b">
        <v>1</v>
      </c>
      <c r="J14" s="10">
        <v>9</v>
      </c>
    </row>
    <row r="15" spans="1:13" x14ac:dyDescent="0.3">
      <c r="C15" s="6" t="s">
        <v>94</v>
      </c>
      <c r="D15" s="6" t="s">
        <v>95</v>
      </c>
      <c r="E15" s="6" t="s">
        <v>96</v>
      </c>
      <c r="F15" s="6" t="s">
        <v>97</v>
      </c>
      <c r="G15" s="6" t="s">
        <v>6</v>
      </c>
      <c r="H15" s="6" t="s">
        <v>98</v>
      </c>
      <c r="I15" s="6" t="b">
        <v>1</v>
      </c>
      <c r="J15" s="10">
        <v>10</v>
      </c>
    </row>
    <row r="16" spans="1:13" x14ac:dyDescent="0.3">
      <c r="A16" s="8" t="s">
        <v>30</v>
      </c>
      <c r="C16" s="6" t="s">
        <v>99</v>
      </c>
      <c r="D16" s="6" t="s">
        <v>100</v>
      </c>
      <c r="E16" s="6" t="s">
        <v>101</v>
      </c>
      <c r="F16" s="6" t="s">
        <v>102</v>
      </c>
      <c r="G16" s="6" t="s">
        <v>6</v>
      </c>
      <c r="H16" s="6" t="s">
        <v>103</v>
      </c>
      <c r="I16" s="6" t="b">
        <v>1</v>
      </c>
      <c r="J16" s="10">
        <v>11</v>
      </c>
    </row>
    <row r="17" spans="1:12" x14ac:dyDescent="0.3">
      <c r="C17" s="6" t="s">
        <v>9</v>
      </c>
      <c r="D17" s="6" t="s">
        <v>104</v>
      </c>
      <c r="E17" s="6" t="s">
        <v>105</v>
      </c>
      <c r="F17" s="6" t="s">
        <v>106</v>
      </c>
      <c r="G17" s="6" t="s">
        <v>107</v>
      </c>
      <c r="H17" s="6" t="s">
        <v>108</v>
      </c>
      <c r="I17" s="6" t="b">
        <v>1</v>
      </c>
      <c r="J17" s="10">
        <v>12</v>
      </c>
    </row>
    <row r="18" spans="1:12" x14ac:dyDescent="0.3">
      <c r="A18" s="8" t="s">
        <v>35</v>
      </c>
      <c r="C18" s="6" t="s">
        <v>109</v>
      </c>
      <c r="D18" s="6" t="s">
        <v>110</v>
      </c>
      <c r="E18" s="6" t="s">
        <v>111</v>
      </c>
      <c r="F18" s="6" t="s">
        <v>112</v>
      </c>
      <c r="G18" s="6" t="s">
        <v>113</v>
      </c>
      <c r="H18" s="6" t="s">
        <v>114</v>
      </c>
      <c r="I18" s="6" t="b">
        <v>1</v>
      </c>
      <c r="J18" s="10">
        <v>13</v>
      </c>
    </row>
    <row r="19" spans="1:12" x14ac:dyDescent="0.3">
      <c r="C19" s="6" t="s">
        <v>115</v>
      </c>
      <c r="D19" s="6" t="s">
        <v>116</v>
      </c>
      <c r="E19" s="6" t="s">
        <v>117</v>
      </c>
      <c r="F19" s="6" t="s">
        <v>118</v>
      </c>
      <c r="G19" s="6" t="s">
        <v>113</v>
      </c>
      <c r="H19" s="6" t="s">
        <v>78</v>
      </c>
      <c r="I19" s="6" t="b">
        <v>1</v>
      </c>
      <c r="J19" s="10">
        <v>14</v>
      </c>
    </row>
    <row r="20" spans="1:12" x14ac:dyDescent="0.3">
      <c r="A20" s="8" t="s">
        <v>36</v>
      </c>
      <c r="C20" s="6" t="s">
        <v>119</v>
      </c>
      <c r="D20" s="6" t="s">
        <v>120</v>
      </c>
      <c r="E20" s="6" t="s">
        <v>121</v>
      </c>
      <c r="F20" s="6" t="s">
        <v>122</v>
      </c>
      <c r="G20" s="6" t="s">
        <v>107</v>
      </c>
      <c r="H20" s="6" t="s">
        <v>123</v>
      </c>
      <c r="I20" s="6" t="b">
        <v>1</v>
      </c>
      <c r="J20" s="10">
        <v>15</v>
      </c>
    </row>
    <row r="21" spans="1:12" x14ac:dyDescent="0.3">
      <c r="C21" s="6" t="s">
        <v>124</v>
      </c>
      <c r="D21" s="6" t="s">
        <v>125</v>
      </c>
      <c r="E21" s="6" t="s">
        <v>126</v>
      </c>
      <c r="F21" s="6" t="s">
        <v>127</v>
      </c>
      <c r="G21" s="6" t="s">
        <v>107</v>
      </c>
      <c r="H21" s="6" t="s">
        <v>128</v>
      </c>
      <c r="I21" s="6" t="b">
        <v>1</v>
      </c>
      <c r="J21" s="10">
        <v>16</v>
      </c>
    </row>
    <row r="22" spans="1:12" x14ac:dyDescent="0.3">
      <c r="A22" s="8" t="s">
        <v>37</v>
      </c>
      <c r="C22" s="6" t="s">
        <v>129</v>
      </c>
      <c r="D22" s="6" t="s">
        <v>130</v>
      </c>
      <c r="E22" s="6" t="s">
        <v>131</v>
      </c>
      <c r="F22" s="6" t="s">
        <v>132</v>
      </c>
      <c r="G22" s="6" t="s">
        <v>107</v>
      </c>
      <c r="H22" s="6" t="s">
        <v>133</v>
      </c>
      <c r="I22" s="6" t="b">
        <v>1</v>
      </c>
      <c r="J22" s="10">
        <v>17</v>
      </c>
    </row>
    <row r="23" spans="1:12" x14ac:dyDescent="0.3">
      <c r="C23" s="6" t="s">
        <v>134</v>
      </c>
      <c r="D23" s="6" t="s">
        <v>135</v>
      </c>
      <c r="E23" s="6" t="s">
        <v>136</v>
      </c>
      <c r="F23" s="6" t="s">
        <v>137</v>
      </c>
      <c r="G23" s="6" t="s">
        <v>107</v>
      </c>
      <c r="H23" s="6" t="s">
        <v>138</v>
      </c>
      <c r="I23" s="6" t="b">
        <v>1</v>
      </c>
      <c r="J23" s="10">
        <v>18</v>
      </c>
    </row>
    <row r="24" spans="1:12" x14ac:dyDescent="0.3">
      <c r="A24" s="8" t="s">
        <v>38</v>
      </c>
      <c r="C24" s="6" t="s">
        <v>139</v>
      </c>
      <c r="D24" s="6" t="s">
        <v>140</v>
      </c>
      <c r="E24" s="6" t="s">
        <v>141</v>
      </c>
      <c r="F24" s="6" t="s">
        <v>142</v>
      </c>
      <c r="G24" s="6" t="s">
        <v>107</v>
      </c>
      <c r="H24" s="6" t="s">
        <v>143</v>
      </c>
      <c r="I24" s="6" t="b">
        <v>1</v>
      </c>
      <c r="J24" s="10">
        <v>19</v>
      </c>
    </row>
    <row r="25" spans="1:12" x14ac:dyDescent="0.3">
      <c r="C25" s="6" t="s">
        <v>12</v>
      </c>
      <c r="D25" s="6" t="s">
        <v>144</v>
      </c>
      <c r="E25" s="6" t="s">
        <v>145</v>
      </c>
      <c r="F25" s="6" t="s">
        <v>146</v>
      </c>
      <c r="G25" s="6" t="s">
        <v>147</v>
      </c>
      <c r="H25" s="6" t="s">
        <v>148</v>
      </c>
      <c r="I25" s="6" t="b">
        <v>1</v>
      </c>
      <c r="J25" s="10">
        <v>20</v>
      </c>
    </row>
    <row r="26" spans="1:12" x14ac:dyDescent="0.3">
      <c r="A26" s="8" t="s">
        <v>39</v>
      </c>
      <c r="C26" s="6" t="s">
        <v>14</v>
      </c>
      <c r="D26" s="6" t="s">
        <v>149</v>
      </c>
      <c r="E26" s="6" t="s">
        <v>150</v>
      </c>
      <c r="F26" s="6" t="s">
        <v>151</v>
      </c>
      <c r="G26" s="6" t="s">
        <v>152</v>
      </c>
      <c r="H26" s="6" t="s">
        <v>153</v>
      </c>
      <c r="I26" s="6" t="b">
        <v>1</v>
      </c>
      <c r="J26" s="10">
        <v>21</v>
      </c>
      <c r="L26" s="12"/>
    </row>
    <row r="27" spans="1:12" x14ac:dyDescent="0.3">
      <c r="C27" s="6" t="s">
        <v>154</v>
      </c>
      <c r="D27" s="6" t="s">
        <v>155</v>
      </c>
      <c r="E27" s="6" t="s">
        <v>156</v>
      </c>
      <c r="F27" s="6" t="s">
        <v>157</v>
      </c>
      <c r="G27" s="6" t="s">
        <v>152</v>
      </c>
      <c r="H27" s="6" t="s">
        <v>158</v>
      </c>
      <c r="I27" s="6" t="b">
        <v>1</v>
      </c>
      <c r="J27" s="10">
        <v>22</v>
      </c>
    </row>
    <row r="28" spans="1:12" x14ac:dyDescent="0.3">
      <c r="A28" s="8" t="s">
        <v>40</v>
      </c>
      <c r="C28" s="6" t="s">
        <v>22</v>
      </c>
      <c r="D28" s="6" t="s">
        <v>159</v>
      </c>
      <c r="E28" s="6" t="s">
        <v>160</v>
      </c>
      <c r="F28" s="6" t="s">
        <v>161</v>
      </c>
      <c r="G28" s="6" t="s">
        <v>162</v>
      </c>
      <c r="H28" s="6" t="s">
        <v>163</v>
      </c>
      <c r="I28" s="6" t="b">
        <v>1</v>
      </c>
      <c r="J28" s="10">
        <v>23</v>
      </c>
    </row>
    <row r="29" spans="1:12" x14ac:dyDescent="0.3">
      <c r="C29" s="6" t="s">
        <v>164</v>
      </c>
      <c r="D29" s="6" t="s">
        <v>165</v>
      </c>
      <c r="E29" s="6" t="s">
        <v>166</v>
      </c>
      <c r="F29" s="6" t="s">
        <v>167</v>
      </c>
      <c r="G29" s="6" t="s">
        <v>162</v>
      </c>
      <c r="H29" s="6" t="s">
        <v>168</v>
      </c>
      <c r="I29" s="6" t="b">
        <v>1</v>
      </c>
      <c r="J29" s="10">
        <v>24</v>
      </c>
    </row>
    <row r="30" spans="1:12" x14ac:dyDescent="0.3">
      <c r="C30" s="6" t="s">
        <v>169</v>
      </c>
      <c r="D30" s="6" t="s">
        <v>170</v>
      </c>
      <c r="E30" s="6" t="s">
        <v>171</v>
      </c>
      <c r="F30" s="6" t="s">
        <v>172</v>
      </c>
      <c r="G30" s="6" t="s">
        <v>162</v>
      </c>
      <c r="H30" s="6" t="s">
        <v>173</v>
      </c>
      <c r="I30" s="6" t="b">
        <v>1</v>
      </c>
      <c r="J30" s="10">
        <v>25</v>
      </c>
    </row>
    <row r="31" spans="1:12" x14ac:dyDescent="0.3">
      <c r="C31" s="6" t="s">
        <v>174</v>
      </c>
      <c r="D31" s="6" t="s">
        <v>175</v>
      </c>
      <c r="E31" s="6" t="s">
        <v>176</v>
      </c>
      <c r="F31" s="6" t="s">
        <v>177</v>
      </c>
      <c r="G31" s="6" t="s">
        <v>162</v>
      </c>
      <c r="H31" s="6" t="s">
        <v>178</v>
      </c>
      <c r="I31" s="6" t="b">
        <v>1</v>
      </c>
      <c r="J31" s="10">
        <v>26</v>
      </c>
    </row>
    <row r="32" spans="1:12" x14ac:dyDescent="0.3">
      <c r="C32" s="6" t="s">
        <v>179</v>
      </c>
      <c r="D32" s="6" t="s">
        <v>180</v>
      </c>
      <c r="E32" s="6" t="s">
        <v>181</v>
      </c>
      <c r="F32" s="6" t="s">
        <v>182</v>
      </c>
      <c r="G32" s="6" t="s">
        <v>162</v>
      </c>
      <c r="H32" s="6" t="s">
        <v>183</v>
      </c>
      <c r="I32" s="6" t="b">
        <v>1</v>
      </c>
      <c r="J32" s="10">
        <v>27</v>
      </c>
    </row>
    <row r="33" spans="3:10" x14ac:dyDescent="0.3">
      <c r="C33" s="6" t="s">
        <v>184</v>
      </c>
      <c r="D33" s="6" t="s">
        <v>185</v>
      </c>
      <c r="E33" s="6" t="s">
        <v>186</v>
      </c>
      <c r="F33" s="6" t="s">
        <v>187</v>
      </c>
      <c r="G33" s="6" t="s">
        <v>162</v>
      </c>
      <c r="H33" s="6" t="s">
        <v>188</v>
      </c>
      <c r="I33" s="6" t="b">
        <v>1</v>
      </c>
      <c r="J33" s="10">
        <v>28</v>
      </c>
    </row>
    <row r="34" spans="3:10" x14ac:dyDescent="0.3">
      <c r="C34" s="6" t="s">
        <v>189</v>
      </c>
      <c r="D34" s="6" t="s">
        <v>190</v>
      </c>
      <c r="E34" s="6" t="s">
        <v>191</v>
      </c>
      <c r="F34" s="11" t="s">
        <v>192</v>
      </c>
      <c r="G34" s="6" t="s">
        <v>162</v>
      </c>
      <c r="H34" s="6" t="s">
        <v>193</v>
      </c>
      <c r="I34" s="6" t="b">
        <v>1</v>
      </c>
      <c r="J34" s="10">
        <v>29</v>
      </c>
    </row>
    <row r="35" spans="3:10" x14ac:dyDescent="0.3">
      <c r="C35" s="6" t="s">
        <v>194</v>
      </c>
      <c r="D35" s="6" t="s">
        <v>195</v>
      </c>
      <c r="E35" s="6" t="s">
        <v>196</v>
      </c>
      <c r="F35" s="6" t="s">
        <v>197</v>
      </c>
      <c r="G35" s="6" t="s">
        <v>152</v>
      </c>
      <c r="H35" s="6" t="s">
        <v>198</v>
      </c>
      <c r="I35" s="6" t="b">
        <v>1</v>
      </c>
      <c r="J35" s="10">
        <v>30</v>
      </c>
    </row>
    <row r="36" spans="3:10" x14ac:dyDescent="0.3">
      <c r="C36" s="6" t="s">
        <v>199</v>
      </c>
      <c r="D36" s="6" t="s">
        <v>200</v>
      </c>
      <c r="E36" s="6" t="s">
        <v>201</v>
      </c>
      <c r="F36" s="6" t="s">
        <v>202</v>
      </c>
      <c r="G36" s="6" t="s">
        <v>152</v>
      </c>
      <c r="H36" s="6" t="s">
        <v>203</v>
      </c>
      <c r="I36" s="6" t="b">
        <v>1</v>
      </c>
      <c r="J36" s="10">
        <v>31</v>
      </c>
    </row>
    <row r="37" spans="3:10" x14ac:dyDescent="0.3">
      <c r="C37" s="6" t="s">
        <v>204</v>
      </c>
      <c r="D37" s="6" t="s">
        <v>205</v>
      </c>
      <c r="E37" s="6" t="s">
        <v>206</v>
      </c>
      <c r="F37" s="6" t="s">
        <v>207</v>
      </c>
      <c r="G37" s="6" t="s">
        <v>152</v>
      </c>
      <c r="H37" s="6" t="s">
        <v>208</v>
      </c>
      <c r="I37" s="6" t="b">
        <v>1</v>
      </c>
      <c r="J37" s="10">
        <v>32</v>
      </c>
    </row>
    <row r="38" spans="3:10" x14ac:dyDescent="0.3">
      <c r="C38" s="6" t="s">
        <v>209</v>
      </c>
      <c r="D38" s="6" t="s">
        <v>210</v>
      </c>
      <c r="E38" s="6" t="s">
        <v>211</v>
      </c>
      <c r="F38" s="6" t="s">
        <v>212</v>
      </c>
      <c r="G38" s="6" t="s">
        <v>152</v>
      </c>
      <c r="H38" s="6" t="s">
        <v>213</v>
      </c>
      <c r="I38" s="6" t="b">
        <v>1</v>
      </c>
      <c r="J38" s="10">
        <v>33</v>
      </c>
    </row>
    <row r="39" spans="3:10" x14ac:dyDescent="0.3">
      <c r="C39" s="6" t="s">
        <v>214</v>
      </c>
      <c r="D39" s="6" t="s">
        <v>215</v>
      </c>
      <c r="E39" s="6" t="s">
        <v>216</v>
      </c>
      <c r="F39" s="6" t="s">
        <v>217</v>
      </c>
      <c r="G39" s="6" t="s">
        <v>147</v>
      </c>
      <c r="H39" s="6" t="s">
        <v>218</v>
      </c>
      <c r="I39" s="6" t="b">
        <v>1</v>
      </c>
      <c r="J39" s="10">
        <v>34</v>
      </c>
    </row>
    <row r="40" spans="3:10" x14ac:dyDescent="0.3">
      <c r="C40" s="6" t="s">
        <v>24</v>
      </c>
      <c r="D40" s="6" t="s">
        <v>219</v>
      </c>
      <c r="E40" s="6" t="s">
        <v>220</v>
      </c>
      <c r="F40" s="6" t="s">
        <v>221</v>
      </c>
      <c r="G40" s="6" t="s">
        <v>222</v>
      </c>
      <c r="H40" s="6" t="s">
        <v>223</v>
      </c>
      <c r="I40" s="6" t="b">
        <v>1</v>
      </c>
      <c r="J40" s="10">
        <v>35</v>
      </c>
    </row>
    <row r="41" spans="3:10" x14ac:dyDescent="0.3">
      <c r="C41" s="6" t="s">
        <v>224</v>
      </c>
      <c r="D41" s="6" t="s">
        <v>225</v>
      </c>
      <c r="E41" s="6" t="s">
        <v>226</v>
      </c>
      <c r="F41" s="6" t="s">
        <v>227</v>
      </c>
      <c r="G41" s="6" t="s">
        <v>222</v>
      </c>
      <c r="H41" s="6" t="s">
        <v>228</v>
      </c>
      <c r="I41" s="6" t="b">
        <v>1</v>
      </c>
      <c r="J41" s="10">
        <v>36</v>
      </c>
    </row>
    <row r="42" spans="3:10" x14ac:dyDescent="0.3">
      <c r="C42" s="6" t="s">
        <v>229</v>
      </c>
      <c r="D42" s="6" t="s">
        <v>230</v>
      </c>
      <c r="E42" s="6" t="s">
        <v>231</v>
      </c>
      <c r="F42" s="6" t="s">
        <v>232</v>
      </c>
      <c r="G42" s="6" t="s">
        <v>147</v>
      </c>
      <c r="H42" s="6" t="s">
        <v>233</v>
      </c>
      <c r="I42" s="6" t="b">
        <v>1</v>
      </c>
      <c r="J42" s="10">
        <v>37</v>
      </c>
    </row>
    <row r="43" spans="3:10" x14ac:dyDescent="0.3">
      <c r="C43" s="6" t="s">
        <v>234</v>
      </c>
      <c r="D43" s="6" t="s">
        <v>235</v>
      </c>
      <c r="E43" s="6" t="s">
        <v>236</v>
      </c>
      <c r="F43" s="6" t="s">
        <v>237</v>
      </c>
      <c r="G43" s="6" t="s">
        <v>147</v>
      </c>
      <c r="H43" s="6" t="s">
        <v>238</v>
      </c>
      <c r="I43" s="6" t="b">
        <v>1</v>
      </c>
      <c r="J43" s="10">
        <v>38</v>
      </c>
    </row>
    <row r="44" spans="3:10" x14ac:dyDescent="0.3">
      <c r="C44" s="6" t="s">
        <v>239</v>
      </c>
      <c r="D44" s="6" t="s">
        <v>240</v>
      </c>
      <c r="E44" s="6" t="s">
        <v>241</v>
      </c>
      <c r="F44" s="6" t="s">
        <v>242</v>
      </c>
      <c r="G44" s="6" t="s">
        <v>147</v>
      </c>
      <c r="H44" s="6" t="s">
        <v>243</v>
      </c>
      <c r="I44" s="6" t="b">
        <v>1</v>
      </c>
      <c r="J44" s="10">
        <v>39</v>
      </c>
    </row>
    <row r="45" spans="3:10" x14ac:dyDescent="0.3">
      <c r="C45" s="6" t="s">
        <v>17</v>
      </c>
      <c r="D45" s="6" t="s">
        <v>244</v>
      </c>
      <c r="E45" s="6" t="s">
        <v>245</v>
      </c>
      <c r="F45" s="6" t="s">
        <v>246</v>
      </c>
      <c r="G45" s="6" t="s">
        <v>247</v>
      </c>
      <c r="H45" s="6" t="s">
        <v>248</v>
      </c>
      <c r="I45" s="6" t="b">
        <v>1</v>
      </c>
      <c r="J45" s="10">
        <v>40</v>
      </c>
    </row>
    <row r="46" spans="3:10" x14ac:dyDescent="0.3">
      <c r="C46" s="6" t="s">
        <v>249</v>
      </c>
      <c r="D46" s="6" t="s">
        <v>250</v>
      </c>
      <c r="E46" s="6" t="s">
        <v>251</v>
      </c>
      <c r="F46" s="6" t="s">
        <v>252</v>
      </c>
      <c r="G46" s="6" t="s">
        <v>247</v>
      </c>
      <c r="H46" s="6" t="s">
        <v>253</v>
      </c>
      <c r="I46" s="6" t="b">
        <v>1</v>
      </c>
      <c r="J46" s="10">
        <v>41</v>
      </c>
    </row>
    <row r="47" spans="3:10" x14ac:dyDescent="0.3">
      <c r="C47" s="6" t="s">
        <v>254</v>
      </c>
      <c r="D47" s="6" t="s">
        <v>255</v>
      </c>
      <c r="E47" s="6" t="s">
        <v>256</v>
      </c>
      <c r="F47" s="6" t="s">
        <v>257</v>
      </c>
      <c r="G47" s="6" t="s">
        <v>247</v>
      </c>
      <c r="H47" s="6" t="s">
        <v>258</v>
      </c>
      <c r="I47" s="6" t="b">
        <v>1</v>
      </c>
      <c r="J47" s="10">
        <v>42</v>
      </c>
    </row>
    <row r="48" spans="3:10" x14ac:dyDescent="0.3">
      <c r="C48" s="6" t="s">
        <v>259</v>
      </c>
      <c r="D48" s="6" t="s">
        <v>260</v>
      </c>
      <c r="E48" s="6" t="s">
        <v>261</v>
      </c>
      <c r="F48" s="6" t="s">
        <v>262</v>
      </c>
      <c r="G48" s="6" t="s">
        <v>247</v>
      </c>
      <c r="H48" s="6" t="s">
        <v>263</v>
      </c>
      <c r="I48" s="6" t="b">
        <v>1</v>
      </c>
      <c r="J48" s="10">
        <v>43</v>
      </c>
    </row>
    <row r="49" spans="3:10" x14ac:dyDescent="0.3">
      <c r="C49" s="6" t="s">
        <v>264</v>
      </c>
      <c r="D49" s="6" t="s">
        <v>265</v>
      </c>
      <c r="E49" s="6" t="s">
        <v>266</v>
      </c>
      <c r="F49" s="6" t="s">
        <v>267</v>
      </c>
      <c r="G49" s="6" t="s">
        <v>247</v>
      </c>
      <c r="H49" s="6" t="s">
        <v>268</v>
      </c>
      <c r="I49" s="6" t="b">
        <v>1</v>
      </c>
      <c r="J49" s="10">
        <v>44</v>
      </c>
    </row>
    <row r="50" spans="3:10" x14ac:dyDescent="0.3">
      <c r="C50" s="21" t="s">
        <v>1535</v>
      </c>
      <c r="D50" s="6" t="s">
        <v>1536</v>
      </c>
      <c r="E50" s="6" t="s">
        <v>1537</v>
      </c>
      <c r="F50" s="21" t="s">
        <v>1538</v>
      </c>
      <c r="G50" s="6" t="s">
        <v>247</v>
      </c>
      <c r="H50" s="6" t="s">
        <v>1539</v>
      </c>
      <c r="I50" s="6" t="b">
        <v>1</v>
      </c>
      <c r="J50" s="10">
        <v>45</v>
      </c>
    </row>
    <row r="51" spans="3:10" x14ac:dyDescent="0.3">
      <c r="C51" s="6" t="s">
        <v>269</v>
      </c>
      <c r="D51" s="6" t="s">
        <v>270</v>
      </c>
      <c r="E51" s="6" t="s">
        <v>271</v>
      </c>
      <c r="F51" s="6" t="s">
        <v>272</v>
      </c>
      <c r="G51" s="6" t="s">
        <v>247</v>
      </c>
      <c r="H51" s="6" t="s">
        <v>273</v>
      </c>
      <c r="I51" s="6" t="b">
        <v>1</v>
      </c>
      <c r="J51" s="10">
        <v>46</v>
      </c>
    </row>
    <row r="52" spans="3:10" x14ac:dyDescent="0.3">
      <c r="C52" s="6" t="s">
        <v>274</v>
      </c>
      <c r="D52" s="6" t="s">
        <v>275</v>
      </c>
      <c r="E52" s="6" t="s">
        <v>276</v>
      </c>
      <c r="F52" s="6" t="s">
        <v>277</v>
      </c>
      <c r="G52" s="6" t="s">
        <v>247</v>
      </c>
      <c r="H52" s="6" t="s">
        <v>278</v>
      </c>
      <c r="I52" s="6" t="b">
        <v>1</v>
      </c>
      <c r="J52" s="10">
        <v>47</v>
      </c>
    </row>
    <row r="53" spans="3:10" x14ac:dyDescent="0.3">
      <c r="C53" s="6" t="s">
        <v>279</v>
      </c>
      <c r="D53" s="6" t="s">
        <v>280</v>
      </c>
      <c r="E53" s="6" t="s">
        <v>281</v>
      </c>
      <c r="F53" s="6" t="s">
        <v>282</v>
      </c>
      <c r="G53" s="6" t="s">
        <v>247</v>
      </c>
      <c r="H53" s="6" t="s">
        <v>283</v>
      </c>
      <c r="I53" s="6" t="b">
        <v>1</v>
      </c>
      <c r="J53" s="10">
        <v>48</v>
      </c>
    </row>
    <row r="54" spans="3:10" x14ac:dyDescent="0.3">
      <c r="C54" s="6" t="s">
        <v>27</v>
      </c>
      <c r="D54" s="6" t="s">
        <v>284</v>
      </c>
      <c r="E54" s="6" t="s">
        <v>285</v>
      </c>
      <c r="F54" s="6" t="s">
        <v>286</v>
      </c>
      <c r="G54" s="6" t="s">
        <v>287</v>
      </c>
      <c r="H54" s="6" t="s">
        <v>288</v>
      </c>
      <c r="I54" s="6" t="b">
        <v>1</v>
      </c>
      <c r="J54" s="10">
        <v>49</v>
      </c>
    </row>
    <row r="55" spans="3:10" x14ac:dyDescent="0.3">
      <c r="C55" s="6" t="s">
        <v>289</v>
      </c>
      <c r="D55" s="6" t="s">
        <v>290</v>
      </c>
      <c r="E55" s="6" t="s">
        <v>291</v>
      </c>
      <c r="F55" s="6" t="s">
        <v>292</v>
      </c>
      <c r="G55" s="6" t="s">
        <v>287</v>
      </c>
      <c r="H55" s="6" t="s">
        <v>293</v>
      </c>
      <c r="I55" s="6" t="b">
        <v>1</v>
      </c>
      <c r="J55" s="10">
        <v>50</v>
      </c>
    </row>
    <row r="56" spans="3:10" x14ac:dyDescent="0.3">
      <c r="C56" s="6" t="s">
        <v>294</v>
      </c>
      <c r="D56" s="6" t="s">
        <v>295</v>
      </c>
      <c r="E56" s="6" t="s">
        <v>296</v>
      </c>
      <c r="F56" s="6" t="s">
        <v>297</v>
      </c>
      <c r="G56" s="6" t="s">
        <v>287</v>
      </c>
      <c r="H56" s="6" t="s">
        <v>298</v>
      </c>
      <c r="I56" s="6" t="b">
        <v>1</v>
      </c>
      <c r="J56" s="10">
        <v>51</v>
      </c>
    </row>
    <row r="57" spans="3:10" x14ac:dyDescent="0.3">
      <c r="C57" s="6" t="s">
        <v>299</v>
      </c>
      <c r="D57" s="6" t="s">
        <v>300</v>
      </c>
      <c r="E57" s="6" t="s">
        <v>301</v>
      </c>
      <c r="F57" s="6" t="s">
        <v>302</v>
      </c>
      <c r="G57" s="6" t="s">
        <v>287</v>
      </c>
      <c r="H57" s="6" t="s">
        <v>303</v>
      </c>
      <c r="I57" s="6" t="b">
        <v>1</v>
      </c>
      <c r="J57" s="10">
        <v>52</v>
      </c>
    </row>
    <row r="58" spans="3:10" x14ac:dyDescent="0.3">
      <c r="C58" s="6" t="s">
        <v>304</v>
      </c>
      <c r="D58" s="6" t="s">
        <v>305</v>
      </c>
      <c r="E58" s="6" t="s">
        <v>306</v>
      </c>
      <c r="F58" s="6" t="s">
        <v>307</v>
      </c>
      <c r="G58" s="6" t="s">
        <v>247</v>
      </c>
      <c r="H58" s="6" t="s">
        <v>308</v>
      </c>
      <c r="I58" s="6" t="b">
        <v>1</v>
      </c>
      <c r="J58" s="10">
        <v>53</v>
      </c>
    </row>
    <row r="59" spans="3:10" x14ac:dyDescent="0.3">
      <c r="C59" s="6" t="s">
        <v>309</v>
      </c>
      <c r="D59" s="6" t="s">
        <v>310</v>
      </c>
      <c r="E59" s="6" t="s">
        <v>311</v>
      </c>
      <c r="F59" s="6" t="s">
        <v>312</v>
      </c>
      <c r="G59" s="6" t="s">
        <v>247</v>
      </c>
      <c r="H59" s="6" t="s">
        <v>313</v>
      </c>
      <c r="I59" s="6" t="b">
        <v>1</v>
      </c>
      <c r="J59" s="10">
        <v>54</v>
      </c>
    </row>
    <row r="60" spans="3:10" x14ac:dyDescent="0.3">
      <c r="C60" s="6" t="s">
        <v>314</v>
      </c>
      <c r="D60" s="6" t="s">
        <v>315</v>
      </c>
      <c r="E60" s="6" t="s">
        <v>316</v>
      </c>
      <c r="F60" s="6" t="s">
        <v>317</v>
      </c>
      <c r="G60" s="6" t="s">
        <v>147</v>
      </c>
      <c r="H60" s="6" t="s">
        <v>318</v>
      </c>
      <c r="I60" s="6" t="b">
        <v>1</v>
      </c>
      <c r="J60" s="10">
        <v>55</v>
      </c>
    </row>
    <row r="61" spans="3:10" x14ac:dyDescent="0.3">
      <c r="C61" s="6" t="s">
        <v>319</v>
      </c>
      <c r="D61" s="6" t="s">
        <v>320</v>
      </c>
      <c r="E61" s="6" t="s">
        <v>321</v>
      </c>
      <c r="F61" s="6" t="s">
        <v>322</v>
      </c>
      <c r="G61" s="6" t="s">
        <v>147</v>
      </c>
      <c r="H61" s="6" t="s">
        <v>323</v>
      </c>
      <c r="I61" s="6" t="b">
        <v>1</v>
      </c>
      <c r="J61" s="10">
        <v>56</v>
      </c>
    </row>
    <row r="62" spans="3:10" x14ac:dyDescent="0.3">
      <c r="C62" s="6" t="s">
        <v>19</v>
      </c>
      <c r="D62" s="6" t="s">
        <v>324</v>
      </c>
      <c r="E62" s="6" t="s">
        <v>325</v>
      </c>
      <c r="F62" s="6" t="s">
        <v>326</v>
      </c>
      <c r="G62" s="6" t="s">
        <v>327</v>
      </c>
      <c r="H62" s="6" t="s">
        <v>328</v>
      </c>
      <c r="I62" s="6" t="b">
        <v>1</v>
      </c>
      <c r="J62" s="10">
        <v>57</v>
      </c>
    </row>
    <row r="63" spans="3:10" x14ac:dyDescent="0.3">
      <c r="C63" s="6" t="s">
        <v>29</v>
      </c>
      <c r="D63" s="6" t="s">
        <v>329</v>
      </c>
      <c r="E63" s="6" t="s">
        <v>330</v>
      </c>
      <c r="F63" s="6" t="s">
        <v>331</v>
      </c>
      <c r="G63" s="6" t="s">
        <v>332</v>
      </c>
      <c r="H63" s="6" t="s">
        <v>333</v>
      </c>
      <c r="I63" s="6" t="b">
        <v>1</v>
      </c>
      <c r="J63" s="10">
        <v>58</v>
      </c>
    </row>
    <row r="64" spans="3:10" x14ac:dyDescent="0.3">
      <c r="C64" s="6" t="s">
        <v>334</v>
      </c>
      <c r="D64" s="6" t="s">
        <v>335</v>
      </c>
      <c r="E64" s="6" t="s">
        <v>336</v>
      </c>
      <c r="F64" s="6" t="s">
        <v>337</v>
      </c>
      <c r="G64" s="6" t="s">
        <v>332</v>
      </c>
      <c r="H64" s="6" t="s">
        <v>338</v>
      </c>
      <c r="I64" s="6" t="b">
        <v>1</v>
      </c>
      <c r="J64" s="10">
        <v>59</v>
      </c>
    </row>
    <row r="65" spans="3:10" x14ac:dyDescent="0.3">
      <c r="C65" s="6" t="s">
        <v>339</v>
      </c>
      <c r="D65" s="6" t="s">
        <v>340</v>
      </c>
      <c r="E65" s="6" t="s">
        <v>341</v>
      </c>
      <c r="F65" s="6" t="s">
        <v>342</v>
      </c>
      <c r="G65" s="6" t="s">
        <v>332</v>
      </c>
      <c r="H65" s="6" t="s">
        <v>343</v>
      </c>
      <c r="I65" s="6" t="b">
        <v>1</v>
      </c>
      <c r="J65" s="10">
        <v>60</v>
      </c>
    </row>
    <row r="66" spans="3:10" x14ac:dyDescent="0.3">
      <c r="C66" s="6" t="s">
        <v>344</v>
      </c>
      <c r="D66" s="6" t="s">
        <v>345</v>
      </c>
      <c r="E66" s="6" t="s">
        <v>346</v>
      </c>
      <c r="F66" s="6" t="s">
        <v>347</v>
      </c>
      <c r="G66" s="6" t="s">
        <v>332</v>
      </c>
      <c r="H66" s="6" t="s">
        <v>348</v>
      </c>
      <c r="I66" s="6" t="b">
        <v>1</v>
      </c>
      <c r="J66" s="10">
        <v>61</v>
      </c>
    </row>
    <row r="67" spans="3:10" x14ac:dyDescent="0.3">
      <c r="C67" s="6" t="s">
        <v>349</v>
      </c>
      <c r="D67" s="6" t="s">
        <v>350</v>
      </c>
      <c r="E67" s="6" t="s">
        <v>351</v>
      </c>
      <c r="F67" s="6" t="s">
        <v>352</v>
      </c>
      <c r="G67" s="6" t="s">
        <v>327</v>
      </c>
      <c r="H67" s="6" t="s">
        <v>353</v>
      </c>
      <c r="I67" s="6" t="b">
        <v>1</v>
      </c>
      <c r="J67" s="10">
        <v>62</v>
      </c>
    </row>
    <row r="68" spans="3:10" x14ac:dyDescent="0.3">
      <c r="C68" s="6" t="s">
        <v>32</v>
      </c>
      <c r="D68" s="6" t="s">
        <v>354</v>
      </c>
      <c r="E68" s="6" t="s">
        <v>355</v>
      </c>
      <c r="F68" s="6" t="s">
        <v>356</v>
      </c>
      <c r="G68" s="6" t="s">
        <v>357</v>
      </c>
      <c r="H68" s="6" t="s">
        <v>358</v>
      </c>
      <c r="I68" s="6" t="b">
        <v>1</v>
      </c>
      <c r="J68" s="10">
        <v>62</v>
      </c>
    </row>
    <row r="69" spans="3:10" x14ac:dyDescent="0.3">
      <c r="C69" s="6" t="s">
        <v>359</v>
      </c>
      <c r="D69" s="6" t="s">
        <v>360</v>
      </c>
      <c r="E69" s="6" t="s">
        <v>361</v>
      </c>
      <c r="F69" s="6" t="s">
        <v>362</v>
      </c>
      <c r="G69" s="6" t="s">
        <v>357</v>
      </c>
      <c r="H69" s="6" t="s">
        <v>363</v>
      </c>
      <c r="I69" s="6" t="b">
        <v>1</v>
      </c>
      <c r="J69" s="10">
        <v>64</v>
      </c>
    </row>
    <row r="70" spans="3:10" x14ac:dyDescent="0.3">
      <c r="C70" s="6" t="s">
        <v>364</v>
      </c>
      <c r="D70" s="6" t="s">
        <v>365</v>
      </c>
      <c r="E70" s="6" t="s">
        <v>366</v>
      </c>
      <c r="F70" s="6" t="s">
        <v>367</v>
      </c>
      <c r="G70" s="6" t="s">
        <v>327</v>
      </c>
      <c r="H70" s="6" t="s">
        <v>368</v>
      </c>
      <c r="I70" s="6" t="b">
        <v>1</v>
      </c>
      <c r="J70" s="10">
        <v>65</v>
      </c>
    </row>
    <row r="71" spans="3:10" x14ac:dyDescent="0.3">
      <c r="C71" s="6" t="s">
        <v>369</v>
      </c>
      <c r="D71" s="6" t="s">
        <v>370</v>
      </c>
      <c r="E71" s="6" t="s">
        <v>371</v>
      </c>
      <c r="F71" s="6" t="s">
        <v>372</v>
      </c>
      <c r="G71" s="6" t="s">
        <v>327</v>
      </c>
      <c r="H71" s="6" t="s">
        <v>373</v>
      </c>
      <c r="I71" s="6" t="b">
        <v>1</v>
      </c>
      <c r="J71" s="10">
        <v>66</v>
      </c>
    </row>
    <row r="72" spans="3:10" x14ac:dyDescent="0.3">
      <c r="C72" s="6" t="s">
        <v>374</v>
      </c>
      <c r="D72" s="6" t="s">
        <v>375</v>
      </c>
      <c r="E72" s="6" t="s">
        <v>376</v>
      </c>
      <c r="F72" s="6" t="s">
        <v>377</v>
      </c>
      <c r="G72" s="6" t="s">
        <v>327</v>
      </c>
      <c r="H72" s="6" t="s">
        <v>378</v>
      </c>
      <c r="I72" s="6" t="b">
        <v>1</v>
      </c>
      <c r="J72" s="10">
        <v>67</v>
      </c>
    </row>
    <row r="73" spans="3:10" x14ac:dyDescent="0.3">
      <c r="C73" s="6" t="s">
        <v>379</v>
      </c>
      <c r="D73" s="6" t="s">
        <v>380</v>
      </c>
      <c r="E73" s="6" t="s">
        <v>381</v>
      </c>
      <c r="F73" s="6" t="s">
        <v>382</v>
      </c>
      <c r="G73" s="6" t="s">
        <v>147</v>
      </c>
      <c r="H73" s="6" t="s">
        <v>383</v>
      </c>
      <c r="I73" s="6" t="b">
        <v>1</v>
      </c>
      <c r="J73" s="10">
        <v>68</v>
      </c>
    </row>
    <row r="74" spans="3:10" x14ac:dyDescent="0.3">
      <c r="C74" s="6" t="s">
        <v>384</v>
      </c>
      <c r="D74" s="6" t="s">
        <v>385</v>
      </c>
      <c r="E74" s="6" t="s">
        <v>386</v>
      </c>
      <c r="F74" s="6" t="s">
        <v>387</v>
      </c>
      <c r="G74" s="6" t="s">
        <v>147</v>
      </c>
      <c r="H74" s="6" t="s">
        <v>388</v>
      </c>
      <c r="I74" s="6" t="b">
        <v>1</v>
      </c>
      <c r="J74" s="10">
        <v>69</v>
      </c>
    </row>
    <row r="75" spans="3:10" x14ac:dyDescent="0.3">
      <c r="C75" s="6" t="s">
        <v>389</v>
      </c>
      <c r="D75" s="6" t="s">
        <v>390</v>
      </c>
      <c r="E75" s="6" t="s">
        <v>391</v>
      </c>
      <c r="F75" s="6" t="s">
        <v>392</v>
      </c>
      <c r="G75" s="6" t="s">
        <v>147</v>
      </c>
      <c r="H75" s="6" t="s">
        <v>393</v>
      </c>
      <c r="I75" s="6" t="b">
        <v>1</v>
      </c>
      <c r="J75" s="10">
        <v>70</v>
      </c>
    </row>
    <row r="76" spans="3:10" x14ac:dyDescent="0.3">
      <c r="C76" s="6" t="s">
        <v>394</v>
      </c>
      <c r="D76" s="6" t="s">
        <v>395</v>
      </c>
      <c r="E76" s="6" t="s">
        <v>396</v>
      </c>
      <c r="F76" s="6" t="s">
        <v>397</v>
      </c>
      <c r="G76" s="6" t="s">
        <v>147</v>
      </c>
      <c r="H76" s="6" t="s">
        <v>398</v>
      </c>
      <c r="I76" s="6" t="b">
        <v>1</v>
      </c>
      <c r="J76" s="10">
        <v>71</v>
      </c>
    </row>
    <row r="77" spans="3:10" x14ac:dyDescent="0.3">
      <c r="C77" s="6" t="s">
        <v>399</v>
      </c>
      <c r="D77" s="6" t="s">
        <v>400</v>
      </c>
      <c r="E77" s="6" t="s">
        <v>401</v>
      </c>
      <c r="F77" s="6" t="s">
        <v>402</v>
      </c>
      <c r="G77" s="6" t="s">
        <v>147</v>
      </c>
      <c r="H77" s="6" t="s">
        <v>403</v>
      </c>
      <c r="I77" s="6" t="b">
        <v>1</v>
      </c>
      <c r="J77" s="10">
        <v>72</v>
      </c>
    </row>
    <row r="78" spans="3:10" x14ac:dyDescent="0.3">
      <c r="C78" s="6" t="s">
        <v>404</v>
      </c>
      <c r="D78" s="6" t="s">
        <v>405</v>
      </c>
      <c r="E78" s="6" t="s">
        <v>406</v>
      </c>
      <c r="F78" s="6" t="s">
        <v>407</v>
      </c>
      <c r="G78" s="6" t="s">
        <v>147</v>
      </c>
      <c r="H78" s="6" t="s">
        <v>408</v>
      </c>
      <c r="I78" s="6" t="b">
        <v>1</v>
      </c>
      <c r="J78" s="10">
        <v>73</v>
      </c>
    </row>
    <row r="79" spans="3:10" x14ac:dyDescent="0.3">
      <c r="C79" s="6" t="s">
        <v>409</v>
      </c>
      <c r="D79" s="6" t="s">
        <v>410</v>
      </c>
      <c r="E79" s="6" t="s">
        <v>411</v>
      </c>
      <c r="F79" s="6" t="s">
        <v>412</v>
      </c>
      <c r="G79" s="6" t="s">
        <v>147</v>
      </c>
      <c r="H79" s="6" t="s">
        <v>413</v>
      </c>
      <c r="I79" s="6" t="b">
        <v>1</v>
      </c>
      <c r="J79" s="10">
        <v>74</v>
      </c>
    </row>
    <row r="80" spans="3:10" x14ac:dyDescent="0.3">
      <c r="C80" s="6" t="s">
        <v>414</v>
      </c>
      <c r="D80" s="6" t="s">
        <v>415</v>
      </c>
      <c r="E80" s="6" t="s">
        <v>416</v>
      </c>
      <c r="F80" s="6" t="s">
        <v>417</v>
      </c>
      <c r="G80" s="6" t="s">
        <v>147</v>
      </c>
      <c r="H80" s="6" t="s">
        <v>418</v>
      </c>
      <c r="I80" s="6" t="b">
        <v>1</v>
      </c>
      <c r="J80" s="10">
        <v>75</v>
      </c>
    </row>
    <row r="81" spans="3:10" x14ac:dyDescent="0.3">
      <c r="C81" s="6" t="s">
        <v>419</v>
      </c>
      <c r="D81" s="6" t="s">
        <v>420</v>
      </c>
      <c r="E81" s="6" t="s">
        <v>421</v>
      </c>
      <c r="F81" s="6" t="s">
        <v>422</v>
      </c>
      <c r="G81" s="6" t="s">
        <v>147</v>
      </c>
      <c r="H81" s="6" t="s">
        <v>423</v>
      </c>
      <c r="I81" s="6" t="b">
        <v>1</v>
      </c>
      <c r="J81" s="10">
        <v>76</v>
      </c>
    </row>
    <row r="82" spans="3:10" x14ac:dyDescent="0.3">
      <c r="C82" s="6" t="s">
        <v>424</v>
      </c>
      <c r="D82" s="6" t="s">
        <v>425</v>
      </c>
      <c r="E82" s="6" t="s">
        <v>426</v>
      </c>
      <c r="F82" s="6" t="s">
        <v>427</v>
      </c>
      <c r="G82" s="6" t="s">
        <v>147</v>
      </c>
      <c r="H82" s="6" t="s">
        <v>428</v>
      </c>
      <c r="I82" s="6" t="b">
        <v>1</v>
      </c>
      <c r="J82" s="10">
        <v>77</v>
      </c>
    </row>
    <row r="83" spans="3:10" x14ac:dyDescent="0.3">
      <c r="C83" s="6" t="s">
        <v>429</v>
      </c>
      <c r="D83" s="6" t="s">
        <v>430</v>
      </c>
      <c r="E83" s="6" t="s">
        <v>431</v>
      </c>
      <c r="F83" s="6" t="s">
        <v>432</v>
      </c>
      <c r="G83" s="6" t="s">
        <v>147</v>
      </c>
      <c r="H83" s="6" t="s">
        <v>433</v>
      </c>
      <c r="I83" s="6" t="b">
        <v>1</v>
      </c>
      <c r="J83" s="10">
        <v>78</v>
      </c>
    </row>
    <row r="84" spans="3:10" x14ac:dyDescent="0.3">
      <c r="C84" s="6" t="s">
        <v>434</v>
      </c>
      <c r="D84" s="6" t="s">
        <v>435</v>
      </c>
      <c r="E84" s="6" t="s">
        <v>436</v>
      </c>
      <c r="F84" s="6" t="s">
        <v>437</v>
      </c>
      <c r="G84" s="6" t="s">
        <v>147</v>
      </c>
      <c r="H84" s="6" t="s">
        <v>438</v>
      </c>
      <c r="I84" s="6" t="b">
        <v>1</v>
      </c>
      <c r="J84" s="10">
        <v>79</v>
      </c>
    </row>
    <row r="85" spans="3:10" x14ac:dyDescent="0.3">
      <c r="C85" s="6" t="s">
        <v>439</v>
      </c>
      <c r="D85" s="6" t="s">
        <v>440</v>
      </c>
      <c r="E85" s="6" t="s">
        <v>441</v>
      </c>
      <c r="F85" s="6" t="s">
        <v>442</v>
      </c>
      <c r="G85" s="6" t="s">
        <v>147</v>
      </c>
      <c r="H85" s="6" t="s">
        <v>443</v>
      </c>
      <c r="I85" s="6" t="b">
        <v>1</v>
      </c>
      <c r="J85" s="10">
        <v>80</v>
      </c>
    </row>
    <row r="86" spans="3:10" x14ac:dyDescent="0.3">
      <c r="C86" s="6" t="s">
        <v>444</v>
      </c>
      <c r="D86" s="6" t="s">
        <v>445</v>
      </c>
      <c r="E86" s="6" t="s">
        <v>446</v>
      </c>
      <c r="F86" s="6" t="s">
        <v>447</v>
      </c>
      <c r="G86" s="6" t="s">
        <v>147</v>
      </c>
      <c r="H86" s="6" t="s">
        <v>448</v>
      </c>
      <c r="I86" s="6" t="b">
        <v>1</v>
      </c>
      <c r="J86" s="10">
        <v>81</v>
      </c>
    </row>
    <row r="87" spans="3:10" x14ac:dyDescent="0.3">
      <c r="C87" s="6" t="s">
        <v>449</v>
      </c>
      <c r="D87" s="6" t="s">
        <v>450</v>
      </c>
      <c r="E87" s="6" t="s">
        <v>451</v>
      </c>
      <c r="F87" s="6" t="s">
        <v>452</v>
      </c>
      <c r="G87" s="6" t="s">
        <v>147</v>
      </c>
      <c r="H87" s="6" t="s">
        <v>453</v>
      </c>
      <c r="I87" s="6" t="b">
        <v>1</v>
      </c>
      <c r="J87" s="10">
        <v>82</v>
      </c>
    </row>
    <row r="88" spans="3:10" x14ac:dyDescent="0.3">
      <c r="C88" s="6" t="s">
        <v>454</v>
      </c>
      <c r="D88" s="6" t="s">
        <v>455</v>
      </c>
      <c r="E88" s="6" t="s">
        <v>456</v>
      </c>
      <c r="F88" s="6" t="s">
        <v>457</v>
      </c>
      <c r="G88" s="6" t="s">
        <v>147</v>
      </c>
      <c r="H88" s="6" t="s">
        <v>458</v>
      </c>
      <c r="I88" s="6" t="b">
        <v>1</v>
      </c>
      <c r="J88" s="10">
        <v>83</v>
      </c>
    </row>
    <row r="89" spans="3:10" x14ac:dyDescent="0.3">
      <c r="C89" s="6" t="s">
        <v>34</v>
      </c>
      <c r="D89" s="6" t="s">
        <v>459</v>
      </c>
      <c r="E89" s="6" t="s">
        <v>460</v>
      </c>
      <c r="F89" s="6" t="s">
        <v>461</v>
      </c>
      <c r="G89" s="6" t="s">
        <v>462</v>
      </c>
      <c r="H89" s="6" t="s">
        <v>463</v>
      </c>
      <c r="I89" s="6" t="b">
        <v>1</v>
      </c>
      <c r="J89" s="10">
        <v>84</v>
      </c>
    </row>
    <row r="90" spans="3:10" x14ac:dyDescent="0.3">
      <c r="C90" s="6" t="s">
        <v>464</v>
      </c>
      <c r="D90" s="6" t="s">
        <v>465</v>
      </c>
      <c r="E90" s="6" t="s">
        <v>466</v>
      </c>
      <c r="F90" s="6" t="s">
        <v>467</v>
      </c>
      <c r="G90" s="6" t="s">
        <v>462</v>
      </c>
      <c r="H90" s="6" t="s">
        <v>468</v>
      </c>
      <c r="I90" s="6" t="b">
        <v>1</v>
      </c>
      <c r="J90" s="10">
        <v>85</v>
      </c>
    </row>
    <row r="91" spans="3:10" x14ac:dyDescent="0.3">
      <c r="C91" s="6" t="s">
        <v>469</v>
      </c>
      <c r="D91" s="6" t="s">
        <v>470</v>
      </c>
      <c r="E91" s="6" t="s">
        <v>471</v>
      </c>
      <c r="F91" s="6" t="s">
        <v>472</v>
      </c>
      <c r="G91" s="6" t="s">
        <v>147</v>
      </c>
      <c r="H91" s="6" t="s">
        <v>473</v>
      </c>
      <c r="I91" s="6" t="b">
        <v>1</v>
      </c>
      <c r="J91" s="10">
        <v>86</v>
      </c>
    </row>
    <row r="92" spans="3:10" x14ac:dyDescent="0.3">
      <c r="C92" s="6" t="s">
        <v>474</v>
      </c>
      <c r="D92" s="6" t="s">
        <v>475</v>
      </c>
      <c r="E92" s="6" t="s">
        <v>476</v>
      </c>
      <c r="F92" s="6" t="s">
        <v>477</v>
      </c>
      <c r="G92" s="6" t="s">
        <v>147</v>
      </c>
      <c r="H92" s="6" t="s">
        <v>478</v>
      </c>
      <c r="I92" s="6" t="b">
        <v>1</v>
      </c>
      <c r="J92" s="10">
        <v>87</v>
      </c>
    </row>
    <row r="93" spans="3:10" x14ac:dyDescent="0.3">
      <c r="C93" s="6" t="s">
        <v>479</v>
      </c>
      <c r="D93" s="6" t="s">
        <v>480</v>
      </c>
      <c r="E93" s="6" t="s">
        <v>481</v>
      </c>
      <c r="F93" s="6" t="s">
        <v>482</v>
      </c>
      <c r="G93" s="6" t="s">
        <v>107</v>
      </c>
      <c r="H93" s="6" t="s">
        <v>483</v>
      </c>
      <c r="I93" s="6" t="b">
        <v>1</v>
      </c>
      <c r="J93" s="10">
        <v>88</v>
      </c>
    </row>
    <row r="94" spans="3:10" x14ac:dyDescent="0.3">
      <c r="C94" s="6" t="s">
        <v>484</v>
      </c>
      <c r="D94" s="6" t="s">
        <v>485</v>
      </c>
      <c r="E94" s="6" t="s">
        <v>486</v>
      </c>
      <c r="F94" s="6" t="s">
        <v>487</v>
      </c>
      <c r="G94" s="6" t="s">
        <v>107</v>
      </c>
      <c r="H94" s="6" t="s">
        <v>488</v>
      </c>
      <c r="I94" s="6" t="b">
        <v>1</v>
      </c>
      <c r="J94" s="10">
        <v>89</v>
      </c>
    </row>
    <row r="95" spans="3:10" x14ac:dyDescent="0.3">
      <c r="C95" s="6" t="s">
        <v>489</v>
      </c>
      <c r="D95" s="6" t="s">
        <v>490</v>
      </c>
      <c r="E95" s="6" t="s">
        <v>491</v>
      </c>
      <c r="F95" s="6" t="s">
        <v>492</v>
      </c>
      <c r="G95" s="6" t="s">
        <v>107</v>
      </c>
      <c r="H95" s="6" t="s">
        <v>493</v>
      </c>
      <c r="I95" s="6" t="b">
        <v>1</v>
      </c>
      <c r="J95" s="10">
        <v>90</v>
      </c>
    </row>
    <row r="96" spans="3:10" x14ac:dyDescent="0.3">
      <c r="C96" s="6" t="s">
        <v>494</v>
      </c>
      <c r="D96" s="6" t="s">
        <v>495</v>
      </c>
      <c r="E96" s="6" t="s">
        <v>496</v>
      </c>
      <c r="F96" s="6" t="s">
        <v>497</v>
      </c>
      <c r="G96" s="6" t="s">
        <v>107</v>
      </c>
      <c r="H96" s="6" t="s">
        <v>498</v>
      </c>
      <c r="I96" s="6" t="b">
        <v>1</v>
      </c>
      <c r="J96" s="10">
        <v>91</v>
      </c>
    </row>
    <row r="97" spans="3:10" x14ac:dyDescent="0.3">
      <c r="C97" s="6" t="s">
        <v>499</v>
      </c>
      <c r="D97" s="6" t="s">
        <v>500</v>
      </c>
      <c r="E97" s="6" t="s">
        <v>501</v>
      </c>
      <c r="F97" s="6" t="s">
        <v>502</v>
      </c>
      <c r="G97" s="6" t="s">
        <v>107</v>
      </c>
      <c r="H97" s="6" t="s">
        <v>503</v>
      </c>
      <c r="I97" s="6" t="b">
        <v>1</v>
      </c>
      <c r="J97" s="10">
        <v>92</v>
      </c>
    </row>
    <row r="98" spans="3:10" x14ac:dyDescent="0.3">
      <c r="C98" s="6" t="s">
        <v>504</v>
      </c>
      <c r="D98" s="6" t="s">
        <v>505</v>
      </c>
      <c r="E98" s="6" t="s">
        <v>506</v>
      </c>
      <c r="F98" s="6" t="s">
        <v>507</v>
      </c>
      <c r="G98" s="6"/>
      <c r="H98" s="6" t="s">
        <v>58</v>
      </c>
      <c r="I98" s="6" t="b">
        <v>1</v>
      </c>
      <c r="J98" s="10"/>
    </row>
    <row r="99" spans="3:10" x14ac:dyDescent="0.3"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113</v>
      </c>
      <c r="H99" s="6" t="s">
        <v>512</v>
      </c>
      <c r="I99" s="6" t="b">
        <v>1</v>
      </c>
      <c r="J99" s="10"/>
    </row>
    <row r="100" spans="3:10" x14ac:dyDescent="0.3">
      <c r="C100" s="6" t="s">
        <v>513</v>
      </c>
      <c r="D100" s="6" t="s">
        <v>514</v>
      </c>
      <c r="E100" s="6" t="s">
        <v>515</v>
      </c>
      <c r="F100" s="6" t="s">
        <v>516</v>
      </c>
      <c r="G100" s="6" t="s">
        <v>113</v>
      </c>
      <c r="H100" s="6" t="s">
        <v>517</v>
      </c>
      <c r="I100" s="6" t="b">
        <v>1</v>
      </c>
      <c r="J100" s="10"/>
    </row>
    <row r="101" spans="3:10" x14ac:dyDescent="0.3">
      <c r="C101" s="6" t="s">
        <v>518</v>
      </c>
      <c r="D101" s="6" t="s">
        <v>519</v>
      </c>
      <c r="E101" s="6" t="s">
        <v>520</v>
      </c>
      <c r="F101" s="6" t="s">
        <v>521</v>
      </c>
      <c r="G101" s="6" t="s">
        <v>113</v>
      </c>
      <c r="H101" s="6" t="s">
        <v>522</v>
      </c>
      <c r="I101" s="6" t="b">
        <v>1</v>
      </c>
      <c r="J101" s="10"/>
    </row>
    <row r="102" spans="3:10" x14ac:dyDescent="0.3">
      <c r="C102" s="6" t="s">
        <v>523</v>
      </c>
      <c r="D102" s="6" t="s">
        <v>524</v>
      </c>
      <c r="E102" s="6" t="s">
        <v>525</v>
      </c>
      <c r="F102" s="6" t="s">
        <v>526</v>
      </c>
      <c r="G102" s="6" t="s">
        <v>113</v>
      </c>
      <c r="H102" s="6" t="s">
        <v>527</v>
      </c>
      <c r="I102" s="6" t="b">
        <v>1</v>
      </c>
      <c r="J102" s="10"/>
    </row>
    <row r="103" spans="3:10" x14ac:dyDescent="0.3">
      <c r="C103" s="6" t="s">
        <v>528</v>
      </c>
      <c r="D103" s="6" t="s">
        <v>529</v>
      </c>
      <c r="E103" s="6" t="s">
        <v>530</v>
      </c>
      <c r="F103" s="6" t="s">
        <v>531</v>
      </c>
      <c r="G103" s="6" t="s">
        <v>113</v>
      </c>
      <c r="H103" s="6" t="s">
        <v>532</v>
      </c>
      <c r="I103" s="6" t="b">
        <v>1</v>
      </c>
      <c r="J103" s="10"/>
    </row>
    <row r="104" spans="3:10" x14ac:dyDescent="0.3">
      <c r="C104" s="6" t="s">
        <v>533</v>
      </c>
      <c r="D104" s="6" t="s">
        <v>534</v>
      </c>
      <c r="E104" s="6" t="s">
        <v>535</v>
      </c>
      <c r="F104" s="6" t="s">
        <v>536</v>
      </c>
      <c r="G104" s="6" t="s">
        <v>113</v>
      </c>
      <c r="H104" s="6" t="s">
        <v>537</v>
      </c>
      <c r="I104" s="6" t="b">
        <v>1</v>
      </c>
      <c r="J104" s="10"/>
    </row>
    <row r="105" spans="3:10" x14ac:dyDescent="0.3">
      <c r="C105" s="6" t="s">
        <v>538</v>
      </c>
      <c r="D105" s="6" t="s">
        <v>539</v>
      </c>
      <c r="E105" s="6" t="s">
        <v>540</v>
      </c>
      <c r="F105" s="6" t="s">
        <v>541</v>
      </c>
      <c r="G105" s="6" t="s">
        <v>113</v>
      </c>
      <c r="H105" s="6" t="s">
        <v>542</v>
      </c>
      <c r="I105" s="6" t="b">
        <v>1</v>
      </c>
      <c r="J105" s="10"/>
    </row>
    <row r="106" spans="3:10" x14ac:dyDescent="0.3">
      <c r="C106" s="6" t="s">
        <v>543</v>
      </c>
      <c r="D106" s="6" t="s">
        <v>544</v>
      </c>
      <c r="E106" s="6" t="s">
        <v>545</v>
      </c>
      <c r="F106" s="6" t="s">
        <v>546</v>
      </c>
      <c r="G106" s="6" t="s">
        <v>113</v>
      </c>
      <c r="H106" s="6"/>
      <c r="I106" s="6" t="b">
        <v>1</v>
      </c>
      <c r="J106" s="10"/>
    </row>
    <row r="107" spans="3:10" x14ac:dyDescent="0.3">
      <c r="C107" s="6" t="s">
        <v>547</v>
      </c>
      <c r="D107" s="6" t="s">
        <v>548</v>
      </c>
      <c r="E107" s="6" t="s">
        <v>549</v>
      </c>
      <c r="F107" s="6" t="s">
        <v>550</v>
      </c>
      <c r="G107" s="6" t="s">
        <v>113</v>
      </c>
      <c r="H107" s="6"/>
      <c r="I107" s="6" t="b">
        <v>1</v>
      </c>
      <c r="J107" s="10"/>
    </row>
    <row r="108" spans="3:10" x14ac:dyDescent="0.3">
      <c r="C108" s="6" t="s">
        <v>551</v>
      </c>
      <c r="D108" s="6" t="s">
        <v>552</v>
      </c>
      <c r="E108" s="6" t="s">
        <v>553</v>
      </c>
      <c r="F108" s="6" t="s">
        <v>554</v>
      </c>
      <c r="G108" s="6" t="s">
        <v>113</v>
      </c>
      <c r="H108" s="6" t="s">
        <v>555</v>
      </c>
      <c r="I108" s="6" t="b">
        <v>1</v>
      </c>
      <c r="J108" s="10"/>
    </row>
    <row r="109" spans="3:10" x14ac:dyDescent="0.3">
      <c r="C109" s="6" t="s">
        <v>556</v>
      </c>
      <c r="D109" s="6" t="s">
        <v>557</v>
      </c>
      <c r="E109" s="6" t="s">
        <v>558</v>
      </c>
      <c r="F109" s="6" t="s">
        <v>559</v>
      </c>
      <c r="G109" s="6"/>
      <c r="H109" s="6" t="s">
        <v>560</v>
      </c>
      <c r="I109" s="6" t="b">
        <v>1</v>
      </c>
      <c r="J109" s="10"/>
    </row>
    <row r="110" spans="3:10" x14ac:dyDescent="0.3">
      <c r="C110" s="6" t="s">
        <v>561</v>
      </c>
      <c r="D110" s="6" t="s">
        <v>562</v>
      </c>
      <c r="E110" s="6" t="s">
        <v>563</v>
      </c>
      <c r="F110" s="6" t="s">
        <v>564</v>
      </c>
      <c r="G110" s="6"/>
      <c r="H110" s="6" t="s">
        <v>565</v>
      </c>
      <c r="I110" s="6" t="b">
        <v>1</v>
      </c>
      <c r="J110" s="10"/>
    </row>
    <row r="111" spans="3:10" x14ac:dyDescent="0.3">
      <c r="C111" s="6" t="s">
        <v>566</v>
      </c>
      <c r="D111" s="6" t="s">
        <v>567</v>
      </c>
      <c r="E111" s="6" t="s">
        <v>568</v>
      </c>
      <c r="F111" s="6" t="s">
        <v>569</v>
      </c>
      <c r="G111" s="6"/>
      <c r="H111" s="6" t="s">
        <v>565</v>
      </c>
      <c r="I111" s="6" t="b">
        <v>1</v>
      </c>
      <c r="J111" s="10"/>
    </row>
    <row r="112" spans="3:10" x14ac:dyDescent="0.3">
      <c r="C112" s="6" t="s">
        <v>570</v>
      </c>
      <c r="D112" s="6" t="s">
        <v>571</v>
      </c>
      <c r="E112" s="6" t="s">
        <v>572</v>
      </c>
      <c r="F112" s="6" t="s">
        <v>573</v>
      </c>
      <c r="G112" s="6"/>
      <c r="H112" s="6" t="s">
        <v>565</v>
      </c>
      <c r="I112" s="6" t="b">
        <v>1</v>
      </c>
      <c r="J112" s="10"/>
    </row>
    <row r="113" spans="3:10" x14ac:dyDescent="0.3">
      <c r="C113" s="21" t="s">
        <v>1530</v>
      </c>
      <c r="D113" s="21" t="s">
        <v>1531</v>
      </c>
      <c r="E113" s="21" t="s">
        <v>1532</v>
      </c>
      <c r="F113" s="21" t="s">
        <v>1533</v>
      </c>
      <c r="G113" s="23"/>
      <c r="H113" s="23" t="s">
        <v>1534</v>
      </c>
      <c r="I113" s="6" t="b">
        <v>1</v>
      </c>
      <c r="J113" s="24"/>
    </row>
    <row r="114" spans="3:10" x14ac:dyDescent="0.3">
      <c r="C114" s="21" t="s">
        <v>1054</v>
      </c>
      <c r="D114" s="21" t="s">
        <v>1550</v>
      </c>
      <c r="E114" s="21" t="s">
        <v>1551</v>
      </c>
      <c r="F114" s="21" t="s">
        <v>1552</v>
      </c>
      <c r="G114" s="23" t="s">
        <v>6</v>
      </c>
      <c r="H114" s="23" t="s">
        <v>1553</v>
      </c>
      <c r="I114" s="21" t="b">
        <v>1</v>
      </c>
      <c r="J114" s="24">
        <v>93</v>
      </c>
    </row>
    <row r="115" spans="3:10" x14ac:dyDescent="0.3">
      <c r="C115" s="21" t="s">
        <v>1057</v>
      </c>
      <c r="D115" s="21" t="s">
        <v>1554</v>
      </c>
      <c r="E115" s="21" t="s">
        <v>1555</v>
      </c>
      <c r="F115" s="21" t="s">
        <v>1556</v>
      </c>
      <c r="G115" s="6" t="s">
        <v>107</v>
      </c>
      <c r="H115" s="6" t="s">
        <v>1557</v>
      </c>
      <c r="I115" s="21" t="b">
        <v>1</v>
      </c>
      <c r="J115" s="24">
        <v>94</v>
      </c>
    </row>
    <row r="116" spans="3:10" x14ac:dyDescent="0.3">
      <c r="C116" s="21" t="s">
        <v>1060</v>
      </c>
      <c r="D116" s="21" t="s">
        <v>1562</v>
      </c>
      <c r="E116" s="21" t="s">
        <v>1563</v>
      </c>
      <c r="F116" s="21" t="s">
        <v>1564</v>
      </c>
      <c r="G116" s="23" t="s">
        <v>147</v>
      </c>
      <c r="H116" s="23" t="s">
        <v>1549</v>
      </c>
      <c r="I116" s="21" t="b">
        <v>1</v>
      </c>
      <c r="J116" s="24">
        <v>95</v>
      </c>
    </row>
    <row r="117" spans="3:10" x14ac:dyDescent="0.3">
      <c r="C117" s="21" t="s">
        <v>1072</v>
      </c>
      <c r="D117" s="21" t="s">
        <v>1565</v>
      </c>
      <c r="E117" s="21" t="s">
        <v>1566</v>
      </c>
      <c r="F117" s="21" t="s">
        <v>1567</v>
      </c>
      <c r="G117" s="23" t="s">
        <v>147</v>
      </c>
      <c r="H117" s="23" t="s">
        <v>1549</v>
      </c>
      <c r="I117" s="21" t="b">
        <v>1</v>
      </c>
      <c r="J117" s="24">
        <v>96</v>
      </c>
    </row>
  </sheetData>
  <mergeCells count="1">
    <mergeCell ref="A1:A4"/>
  </mergeCells>
  <phoneticPr fontId="6" type="noConversion"/>
  <conditionalFormatting sqref="C1:C1048576">
    <cfRule type="duplicateValues" dxfId="106" priority="1"/>
  </conditionalFormatting>
  <dataValidations count="1">
    <dataValidation type="list" allowBlank="1" showInputMessage="1" showErrorMessage="1" sqref="I6:I117" xr:uid="{8F6C1C93-67BE-452C-B37F-4AA44C89242E}">
      <formula1>"TRUE"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06D9113-C73B-413D-BD37-FE3C269F0121}">
          <x14:formula1>
            <xm:f>_xlfn.ANCHORARRAY('Tập đoàn'!$I$5)</xm:f>
          </x14:formula1>
          <xm:sqref>G6:G117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112"/>
  <sheetViews>
    <sheetView showGridLines="0" tabSelected="1" topLeftCell="E1" zoomScaleNormal="100" workbookViewId="0">
      <pane ySplit="5" topLeftCell="A99" activePane="bottomLeft" state="frozen"/>
      <selection activeCell="H20" sqref="H20"/>
      <selection pane="bottomLeft" activeCell="G112" sqref="G112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4" width="51.69921875" customWidth="1"/>
    <col min="5" max="5" width="48.3984375" customWidth="1"/>
    <col min="6" max="6" width="15.59765625" customWidth="1"/>
    <col min="7" max="7" width="33.296875" customWidth="1"/>
    <col min="8" max="8" width="49.69921875" customWidth="1"/>
    <col min="9" max="9" width="15.59765625" customWidth="1"/>
    <col min="10" max="10" width="38.3984375" customWidth="1"/>
    <col min="12" max="12" width="8.8984375" customWidth="1"/>
  </cols>
  <sheetData>
    <row r="1" spans="1:13" x14ac:dyDescent="0.3">
      <c r="A1" s="25" t="str">
        <f>'✅'!A1</f>
        <v>𝓣𝓐𝓢𝓒𝓞</v>
      </c>
    </row>
    <row r="2" spans="1:13" x14ac:dyDescent="0.3">
      <c r="A2" s="25"/>
    </row>
    <row r="3" spans="1:13" s="1" customFormat="1" x14ac:dyDescent="0.3">
      <c r="A3" s="25"/>
      <c r="B3"/>
      <c r="C3">
        <f>COUNTA(L_CT2[MÃ])</f>
        <v>107</v>
      </c>
      <c r="D3"/>
      <c r="E3" s="4" t="s">
        <v>574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5"/>
      <c r="C4" t="s">
        <v>575</v>
      </c>
      <c r="L4" s="9" t="s">
        <v>5</v>
      </c>
      <c r="M4" s="4"/>
    </row>
    <row r="5" spans="1:13" x14ac:dyDescent="0.3">
      <c r="A5" s="5" t="s">
        <v>42</v>
      </c>
      <c r="C5" t="s">
        <v>43</v>
      </c>
      <c r="D5" t="s">
        <v>576</v>
      </c>
      <c r="E5" t="s">
        <v>45</v>
      </c>
      <c r="F5" t="s">
        <v>577</v>
      </c>
      <c r="G5" t="s">
        <v>578</v>
      </c>
      <c r="H5" t="s">
        <v>579</v>
      </c>
      <c r="I5" t="s">
        <v>580</v>
      </c>
      <c r="J5" t="s">
        <v>581</v>
      </c>
      <c r="L5" s="9" t="s">
        <v>43</v>
      </c>
      <c r="M5" s="9"/>
    </row>
    <row r="6" spans="1:13" x14ac:dyDescent="0.3">
      <c r="C6" s="6" t="s">
        <v>69</v>
      </c>
      <c r="D6" t="s">
        <v>71</v>
      </c>
      <c r="E6" s="6" t="s">
        <v>71</v>
      </c>
      <c r="F6" s="6" t="s">
        <v>560</v>
      </c>
      <c r="G6" s="6" t="s">
        <v>582</v>
      </c>
      <c r="H6" s="6" t="s">
        <v>583</v>
      </c>
      <c r="I6" s="6" t="s">
        <v>584</v>
      </c>
      <c r="J6" s="6" t="s">
        <v>585</v>
      </c>
      <c r="L6" t="str" cm="1">
        <f t="array" ref="L6">IFERROR(_xlfn.LET(_xlpm.i,L_CT2[MÃ],_xlfn._xlws.FILTER(_xlfn.UNIQUE(_xlpm.i),COUNTIF(_xlpm.i,_xlfn.UNIQUE(_xlpm.i))&gt;1)),"Không có")</f>
        <v>398_</v>
      </c>
    </row>
    <row r="7" spans="1:13" x14ac:dyDescent="0.3">
      <c r="C7" s="6" t="s">
        <v>99</v>
      </c>
      <c r="D7" t="s">
        <v>101</v>
      </c>
      <c r="E7" s="6" t="s">
        <v>101</v>
      </c>
      <c r="F7" s="6" t="s">
        <v>560</v>
      </c>
      <c r="G7" s="6" t="s">
        <v>586</v>
      </c>
      <c r="H7" s="6" t="s">
        <v>587</v>
      </c>
      <c r="I7" s="6" t="s">
        <v>584</v>
      </c>
      <c r="J7" s="6" t="s">
        <v>588</v>
      </c>
    </row>
    <row r="8" spans="1:13" x14ac:dyDescent="0.3">
      <c r="A8" s="8" t="s">
        <v>10</v>
      </c>
      <c r="C8" s="6" t="s">
        <v>504</v>
      </c>
      <c r="D8" t="s">
        <v>506</v>
      </c>
      <c r="E8" s="6" t="s">
        <v>589</v>
      </c>
      <c r="F8" s="6" t="s">
        <v>560</v>
      </c>
      <c r="G8" s="6" t="s">
        <v>590</v>
      </c>
      <c r="H8" s="6" t="s">
        <v>591</v>
      </c>
      <c r="I8" s="6" t="s">
        <v>584</v>
      </c>
      <c r="J8" s="6" t="s">
        <v>592</v>
      </c>
    </row>
    <row r="9" spans="1:13" x14ac:dyDescent="0.3">
      <c r="C9" s="6" t="s">
        <v>94</v>
      </c>
      <c r="D9" t="s">
        <v>96</v>
      </c>
      <c r="E9" s="6" t="s">
        <v>96</v>
      </c>
      <c r="F9" s="6" t="s">
        <v>1541</v>
      </c>
      <c r="G9" s="6" t="s">
        <v>593</v>
      </c>
      <c r="H9" s="6" t="s">
        <v>594</v>
      </c>
      <c r="I9" s="6" t="s">
        <v>1542</v>
      </c>
      <c r="J9" s="6" t="s">
        <v>595</v>
      </c>
    </row>
    <row r="10" spans="1:13" x14ac:dyDescent="0.3">
      <c r="A10" s="8" t="s">
        <v>15</v>
      </c>
      <c r="C10" s="6" t="s">
        <v>79</v>
      </c>
      <c r="D10" t="s">
        <v>81</v>
      </c>
      <c r="E10" s="6" t="s">
        <v>81</v>
      </c>
      <c r="F10" s="6" t="s">
        <v>721</v>
      </c>
      <c r="G10" s="6" t="s">
        <v>596</v>
      </c>
      <c r="H10" s="6" t="s">
        <v>597</v>
      </c>
      <c r="I10" s="6" t="s">
        <v>723</v>
      </c>
      <c r="J10" s="6" t="s">
        <v>598</v>
      </c>
    </row>
    <row r="11" spans="1:13" x14ac:dyDescent="0.3">
      <c r="C11" s="6" t="s">
        <v>89</v>
      </c>
      <c r="D11" t="s">
        <v>91</v>
      </c>
      <c r="E11" s="6" t="s">
        <v>91</v>
      </c>
      <c r="F11" s="6" t="s">
        <v>599</v>
      </c>
      <c r="G11" s="6" t="s">
        <v>596</v>
      </c>
      <c r="H11" s="6" t="s">
        <v>600</v>
      </c>
      <c r="I11" s="6" t="s">
        <v>601</v>
      </c>
      <c r="J11" s="6" t="s">
        <v>598</v>
      </c>
    </row>
    <row r="12" spans="1:13" x14ac:dyDescent="0.3">
      <c r="A12" s="7" t="s">
        <v>20</v>
      </c>
      <c r="C12" s="6" t="s">
        <v>84</v>
      </c>
      <c r="D12" t="s">
        <v>86</v>
      </c>
      <c r="E12" s="6" t="s">
        <v>86</v>
      </c>
      <c r="F12" s="6" t="s">
        <v>1543</v>
      </c>
      <c r="G12" s="6" t="s">
        <v>596</v>
      </c>
      <c r="H12" s="6" t="s">
        <v>602</v>
      </c>
      <c r="I12" s="6" t="s">
        <v>1544</v>
      </c>
      <c r="J12" s="6" t="s">
        <v>598</v>
      </c>
    </row>
    <row r="13" spans="1:13" x14ac:dyDescent="0.3">
      <c r="C13" s="6" t="s">
        <v>54</v>
      </c>
      <c r="D13" t="s">
        <v>56</v>
      </c>
      <c r="E13" s="6" t="s">
        <v>56</v>
      </c>
      <c r="F13" s="6" t="s">
        <v>560</v>
      </c>
      <c r="G13" s="6" t="s">
        <v>590</v>
      </c>
      <c r="H13" s="6" t="s">
        <v>603</v>
      </c>
      <c r="I13" s="6" t="s">
        <v>584</v>
      </c>
      <c r="J13" s="6" t="s">
        <v>592</v>
      </c>
    </row>
    <row r="14" spans="1:13" x14ac:dyDescent="0.3">
      <c r="A14" s="8" t="s">
        <v>25</v>
      </c>
      <c r="C14" s="6" t="s">
        <v>74</v>
      </c>
      <c r="D14" t="s">
        <v>76</v>
      </c>
      <c r="E14" s="6" t="s">
        <v>76</v>
      </c>
      <c r="F14" s="6" t="s">
        <v>560</v>
      </c>
      <c r="G14" s="6" t="s">
        <v>596</v>
      </c>
      <c r="H14" s="6" t="s">
        <v>604</v>
      </c>
      <c r="I14" s="6" t="s">
        <v>584</v>
      </c>
      <c r="J14" s="6" t="s">
        <v>598</v>
      </c>
    </row>
    <row r="15" spans="1:13" x14ac:dyDescent="0.3">
      <c r="C15" s="6" t="s">
        <v>64</v>
      </c>
      <c r="D15" t="s">
        <v>66</v>
      </c>
      <c r="E15" s="6" t="s">
        <v>66</v>
      </c>
      <c r="F15" s="6" t="s">
        <v>560</v>
      </c>
      <c r="G15" s="6" t="s">
        <v>605</v>
      </c>
      <c r="H15" s="6" t="s">
        <v>606</v>
      </c>
      <c r="I15" s="6" t="s">
        <v>584</v>
      </c>
      <c r="J15" s="6" t="s">
        <v>607</v>
      </c>
    </row>
    <row r="16" spans="1:13" x14ac:dyDescent="0.3">
      <c r="A16" s="8" t="s">
        <v>30</v>
      </c>
      <c r="C16" s="6" t="s">
        <v>9</v>
      </c>
      <c r="D16" t="s">
        <v>105</v>
      </c>
      <c r="E16" s="6" t="s">
        <v>608</v>
      </c>
      <c r="F16" s="6" t="s">
        <v>560</v>
      </c>
      <c r="G16" s="6" t="s">
        <v>609</v>
      </c>
      <c r="H16" s="6" t="s">
        <v>610</v>
      </c>
      <c r="I16" s="6" t="s">
        <v>584</v>
      </c>
      <c r="J16" s="6" t="s">
        <v>611</v>
      </c>
    </row>
    <row r="17" spans="1:12" x14ac:dyDescent="0.3">
      <c r="C17" s="6" t="s">
        <v>134</v>
      </c>
      <c r="D17" t="s">
        <v>136</v>
      </c>
      <c r="E17" s="6" t="s">
        <v>612</v>
      </c>
      <c r="F17" s="6" t="s">
        <v>613</v>
      </c>
      <c r="G17" s="6" t="s">
        <v>609</v>
      </c>
      <c r="H17" s="6" t="s">
        <v>614</v>
      </c>
      <c r="I17" s="6" t="s">
        <v>615</v>
      </c>
      <c r="J17" s="6" t="s">
        <v>611</v>
      </c>
    </row>
    <row r="18" spans="1:12" x14ac:dyDescent="0.3">
      <c r="A18" s="8" t="s">
        <v>35</v>
      </c>
      <c r="C18" s="6" t="s">
        <v>109</v>
      </c>
      <c r="D18" t="s">
        <v>111</v>
      </c>
      <c r="E18" s="6" t="s">
        <v>111</v>
      </c>
      <c r="F18" s="6" t="s">
        <v>616</v>
      </c>
      <c r="G18" s="6" t="s">
        <v>596</v>
      </c>
      <c r="H18" s="6" t="s">
        <v>617</v>
      </c>
      <c r="I18" s="6" t="s">
        <v>618</v>
      </c>
      <c r="J18" s="6" t="s">
        <v>598</v>
      </c>
    </row>
    <row r="19" spans="1:12" x14ac:dyDescent="0.3">
      <c r="C19" s="6" t="s">
        <v>124</v>
      </c>
      <c r="D19" t="s">
        <v>126</v>
      </c>
      <c r="E19" s="6" t="s">
        <v>619</v>
      </c>
      <c r="F19" s="6" t="s">
        <v>560</v>
      </c>
      <c r="G19" s="6" t="s">
        <v>609</v>
      </c>
      <c r="H19" s="6" t="s">
        <v>620</v>
      </c>
      <c r="I19" s="6" t="s">
        <v>584</v>
      </c>
      <c r="J19" s="6" t="s">
        <v>611</v>
      </c>
    </row>
    <row r="20" spans="1:12" x14ac:dyDescent="0.3">
      <c r="A20" s="8" t="s">
        <v>36</v>
      </c>
      <c r="C20" s="6" t="s">
        <v>129</v>
      </c>
      <c r="D20" t="s">
        <v>131</v>
      </c>
      <c r="E20" s="6" t="s">
        <v>621</v>
      </c>
      <c r="F20" s="6" t="s">
        <v>613</v>
      </c>
      <c r="G20" s="6" t="s">
        <v>609</v>
      </c>
      <c r="H20" s="6" t="s">
        <v>622</v>
      </c>
      <c r="I20" s="6" t="s">
        <v>615</v>
      </c>
      <c r="J20" s="6" t="s">
        <v>611</v>
      </c>
    </row>
    <row r="21" spans="1:12" x14ac:dyDescent="0.3">
      <c r="C21" s="6" t="s">
        <v>115</v>
      </c>
      <c r="D21" t="s">
        <v>117</v>
      </c>
      <c r="E21" s="6" t="s">
        <v>117</v>
      </c>
      <c r="F21" s="6" t="s">
        <v>560</v>
      </c>
      <c r="G21" s="6" t="s">
        <v>623</v>
      </c>
      <c r="H21" s="6" t="s">
        <v>624</v>
      </c>
      <c r="I21" s="6" t="s">
        <v>584</v>
      </c>
      <c r="J21" s="6" t="s">
        <v>607</v>
      </c>
    </row>
    <row r="22" spans="1:12" x14ac:dyDescent="0.3">
      <c r="A22" s="8" t="s">
        <v>37</v>
      </c>
      <c r="C22" s="6" t="s">
        <v>119</v>
      </c>
      <c r="D22" t="s">
        <v>121</v>
      </c>
      <c r="E22" s="6" t="s">
        <v>121</v>
      </c>
      <c r="F22" s="6" t="s">
        <v>625</v>
      </c>
      <c r="G22" s="6" t="s">
        <v>609</v>
      </c>
      <c r="H22" s="6" t="s">
        <v>626</v>
      </c>
      <c r="I22" s="6" t="s">
        <v>627</v>
      </c>
      <c r="J22" s="6" t="s">
        <v>611</v>
      </c>
    </row>
    <row r="23" spans="1:12" x14ac:dyDescent="0.3">
      <c r="C23" s="6" t="s">
        <v>139</v>
      </c>
      <c r="D23" t="s">
        <v>141</v>
      </c>
      <c r="E23" s="6" t="s">
        <v>141</v>
      </c>
      <c r="F23" s="6" t="s">
        <v>560</v>
      </c>
      <c r="G23" s="6" t="s">
        <v>609</v>
      </c>
      <c r="H23" s="6" t="s">
        <v>628</v>
      </c>
      <c r="I23" s="6" t="s">
        <v>584</v>
      </c>
      <c r="J23" s="6" t="s">
        <v>611</v>
      </c>
    </row>
    <row r="24" spans="1:12" x14ac:dyDescent="0.3">
      <c r="A24" s="8" t="s">
        <v>38</v>
      </c>
      <c r="C24" s="6" t="s">
        <v>12</v>
      </c>
      <c r="D24" t="s">
        <v>145</v>
      </c>
      <c r="E24" s="6" t="s">
        <v>629</v>
      </c>
      <c r="F24" s="6" t="s">
        <v>613</v>
      </c>
      <c r="G24" s="6" t="s">
        <v>630</v>
      </c>
      <c r="H24" s="6" t="s">
        <v>631</v>
      </c>
      <c r="I24" s="6" t="s">
        <v>615</v>
      </c>
      <c r="J24" s="6" t="s">
        <v>632</v>
      </c>
    </row>
    <row r="25" spans="1:12" x14ac:dyDescent="0.3">
      <c r="C25" s="6" t="s">
        <v>29</v>
      </c>
      <c r="D25" t="s">
        <v>330</v>
      </c>
      <c r="E25" s="6" t="s">
        <v>330</v>
      </c>
      <c r="F25" s="6" t="s">
        <v>625</v>
      </c>
      <c r="G25" s="6" t="s">
        <v>609</v>
      </c>
      <c r="H25" s="6" t="s">
        <v>633</v>
      </c>
      <c r="I25" s="6" t="s">
        <v>627</v>
      </c>
      <c r="J25" s="6" t="s">
        <v>611</v>
      </c>
    </row>
    <row r="26" spans="1:12" x14ac:dyDescent="0.3">
      <c r="A26" s="8" t="s">
        <v>39</v>
      </c>
      <c r="C26" s="6" t="s">
        <v>14</v>
      </c>
      <c r="D26" t="s">
        <v>150</v>
      </c>
      <c r="E26" s="6" t="s">
        <v>150</v>
      </c>
      <c r="F26" s="6" t="s">
        <v>613</v>
      </c>
      <c r="G26" s="6" t="s">
        <v>609</v>
      </c>
      <c r="H26" s="6" t="s">
        <v>634</v>
      </c>
      <c r="I26" s="6" t="s">
        <v>615</v>
      </c>
      <c r="J26" s="6" t="s">
        <v>611</v>
      </c>
      <c r="L26" s="12"/>
    </row>
    <row r="27" spans="1:12" x14ac:dyDescent="0.3">
      <c r="C27" s="6" t="s">
        <v>508</v>
      </c>
      <c r="D27" t="s">
        <v>510</v>
      </c>
      <c r="E27" s="6" t="s">
        <v>510</v>
      </c>
      <c r="F27" s="6" t="s">
        <v>613</v>
      </c>
      <c r="G27" s="6" t="s">
        <v>609</v>
      </c>
      <c r="H27" s="6" t="s">
        <v>635</v>
      </c>
      <c r="I27" s="6" t="s">
        <v>615</v>
      </c>
      <c r="J27" s="6" t="s">
        <v>611</v>
      </c>
    </row>
    <row r="28" spans="1:12" x14ac:dyDescent="0.3">
      <c r="A28" s="8" t="s">
        <v>40</v>
      </c>
      <c r="C28" s="6" t="s">
        <v>204</v>
      </c>
      <c r="D28" t="s">
        <v>206</v>
      </c>
      <c r="E28" s="6" t="s">
        <v>636</v>
      </c>
      <c r="F28" s="6" t="s">
        <v>679</v>
      </c>
      <c r="G28" s="6" t="s">
        <v>609</v>
      </c>
      <c r="H28" s="6" t="s">
        <v>637</v>
      </c>
      <c r="I28" s="6" t="s">
        <v>681</v>
      </c>
      <c r="J28" s="6" t="s">
        <v>611</v>
      </c>
    </row>
    <row r="29" spans="1:12" x14ac:dyDescent="0.3">
      <c r="C29" s="6" t="s">
        <v>17</v>
      </c>
      <c r="D29" t="s">
        <v>245</v>
      </c>
      <c r="E29" s="6" t="s">
        <v>245</v>
      </c>
      <c r="F29" s="6" t="s">
        <v>560</v>
      </c>
      <c r="G29" s="6" t="s">
        <v>623</v>
      </c>
      <c r="H29" s="6" t="s">
        <v>638</v>
      </c>
      <c r="I29" s="6" t="s">
        <v>584</v>
      </c>
      <c r="J29" s="6" t="s">
        <v>607</v>
      </c>
    </row>
    <row r="30" spans="1:12" x14ac:dyDescent="0.3">
      <c r="C30" s="6" t="s">
        <v>304</v>
      </c>
      <c r="D30" t="s">
        <v>306</v>
      </c>
      <c r="E30" s="6" t="s">
        <v>639</v>
      </c>
      <c r="F30" s="6" t="s">
        <v>560</v>
      </c>
      <c r="G30" s="6" t="s">
        <v>609</v>
      </c>
      <c r="H30" s="6" t="s">
        <v>640</v>
      </c>
      <c r="I30" s="6" t="s">
        <v>584</v>
      </c>
      <c r="J30" s="6" t="s">
        <v>611</v>
      </c>
    </row>
    <row r="31" spans="1:12" x14ac:dyDescent="0.3">
      <c r="C31" s="6" t="s">
        <v>414</v>
      </c>
      <c r="D31" t="s">
        <v>416</v>
      </c>
      <c r="E31" s="6" t="s">
        <v>416</v>
      </c>
      <c r="F31" s="6" t="s">
        <v>613</v>
      </c>
      <c r="G31" s="6" t="s">
        <v>609</v>
      </c>
      <c r="H31" s="6" t="s">
        <v>641</v>
      </c>
      <c r="I31" s="6" t="s">
        <v>615</v>
      </c>
      <c r="J31" s="6" t="s">
        <v>611</v>
      </c>
    </row>
    <row r="32" spans="1:12" x14ac:dyDescent="0.3">
      <c r="C32" s="6" t="s">
        <v>454</v>
      </c>
      <c r="D32" t="s">
        <v>456</v>
      </c>
      <c r="E32" s="6" t="s">
        <v>456</v>
      </c>
      <c r="F32" s="6" t="s">
        <v>613</v>
      </c>
      <c r="G32" s="6" t="s">
        <v>609</v>
      </c>
      <c r="H32" s="6" t="s">
        <v>642</v>
      </c>
      <c r="I32" s="6" t="s">
        <v>615</v>
      </c>
      <c r="J32" s="6" t="s">
        <v>611</v>
      </c>
    </row>
    <row r="33" spans="3:10" x14ac:dyDescent="0.3">
      <c r="C33" s="6" t="s">
        <v>274</v>
      </c>
      <c r="D33" t="s">
        <v>276</v>
      </c>
      <c r="E33" s="6" t="s">
        <v>643</v>
      </c>
      <c r="F33" s="6" t="s">
        <v>721</v>
      </c>
      <c r="G33" s="6" t="s">
        <v>609</v>
      </c>
      <c r="H33" s="6" t="s">
        <v>644</v>
      </c>
      <c r="I33" s="6" t="s">
        <v>723</v>
      </c>
      <c r="J33" s="6" t="s">
        <v>611</v>
      </c>
    </row>
    <row r="34" spans="3:10" x14ac:dyDescent="0.3">
      <c r="C34" s="6" t="s">
        <v>513</v>
      </c>
      <c r="D34" t="s">
        <v>515</v>
      </c>
      <c r="E34" s="6" t="s">
        <v>515</v>
      </c>
      <c r="F34" s="6" t="s">
        <v>613</v>
      </c>
      <c r="G34" s="6" t="s">
        <v>609</v>
      </c>
      <c r="H34" s="6" t="s">
        <v>645</v>
      </c>
      <c r="I34" s="6" t="s">
        <v>615</v>
      </c>
      <c r="J34" s="6" t="s">
        <v>611</v>
      </c>
    </row>
    <row r="35" spans="3:10" x14ac:dyDescent="0.3">
      <c r="C35" s="6" t="s">
        <v>19</v>
      </c>
      <c r="D35" t="s">
        <v>325</v>
      </c>
      <c r="E35" s="6" t="s">
        <v>325</v>
      </c>
      <c r="F35" s="6" t="s">
        <v>625</v>
      </c>
      <c r="G35" s="6" t="s">
        <v>623</v>
      </c>
      <c r="H35" s="6" t="s">
        <v>646</v>
      </c>
      <c r="I35" s="6" t="s">
        <v>627</v>
      </c>
      <c r="J35" s="6" t="s">
        <v>607</v>
      </c>
    </row>
    <row r="36" spans="3:10" x14ac:dyDescent="0.3">
      <c r="C36" s="6" t="s">
        <v>344</v>
      </c>
      <c r="D36" t="s">
        <v>346</v>
      </c>
      <c r="E36" s="6" t="s">
        <v>346</v>
      </c>
      <c r="F36" s="6" t="s">
        <v>1545</v>
      </c>
      <c r="G36" s="6" t="s">
        <v>609</v>
      </c>
      <c r="H36" s="6" t="s">
        <v>647</v>
      </c>
      <c r="I36" s="6" t="s">
        <v>1546</v>
      </c>
      <c r="J36" s="6" t="s">
        <v>611</v>
      </c>
    </row>
    <row r="37" spans="3:10" x14ac:dyDescent="0.3">
      <c r="C37" s="6" t="s">
        <v>239</v>
      </c>
      <c r="D37" t="s">
        <v>241</v>
      </c>
      <c r="E37" s="6" t="s">
        <v>241</v>
      </c>
      <c r="F37" s="6" t="s">
        <v>613</v>
      </c>
      <c r="G37" s="6" t="s">
        <v>609</v>
      </c>
      <c r="H37" s="6" t="s">
        <v>648</v>
      </c>
      <c r="I37" s="6" t="s">
        <v>615</v>
      </c>
      <c r="J37" s="6" t="s">
        <v>611</v>
      </c>
    </row>
    <row r="38" spans="3:10" x14ac:dyDescent="0.3">
      <c r="C38" s="6" t="s">
        <v>314</v>
      </c>
      <c r="D38" t="s">
        <v>316</v>
      </c>
      <c r="E38" s="6" t="s">
        <v>316</v>
      </c>
      <c r="F38" s="6" t="s">
        <v>649</v>
      </c>
      <c r="G38" s="6" t="s">
        <v>609</v>
      </c>
      <c r="H38" s="6" t="s">
        <v>650</v>
      </c>
      <c r="I38" s="6" t="s">
        <v>651</v>
      </c>
      <c r="J38" s="6" t="s">
        <v>611</v>
      </c>
    </row>
    <row r="39" spans="3:10" x14ac:dyDescent="0.3">
      <c r="C39" s="6" t="s">
        <v>404</v>
      </c>
      <c r="D39" t="s">
        <v>406</v>
      </c>
      <c r="E39" s="6" t="s">
        <v>406</v>
      </c>
      <c r="F39" s="6" t="s">
        <v>613</v>
      </c>
      <c r="G39" s="6" t="s">
        <v>609</v>
      </c>
      <c r="H39" s="6" t="s">
        <v>652</v>
      </c>
      <c r="I39" s="6" t="s">
        <v>615</v>
      </c>
      <c r="J39" s="6" t="s">
        <v>611</v>
      </c>
    </row>
    <row r="40" spans="3:10" x14ac:dyDescent="0.3">
      <c r="C40" s="6" t="s">
        <v>339</v>
      </c>
      <c r="D40" t="s">
        <v>341</v>
      </c>
      <c r="E40" s="6" t="s">
        <v>341</v>
      </c>
      <c r="F40" s="6" t="s">
        <v>653</v>
      </c>
      <c r="G40" s="6" t="s">
        <v>609</v>
      </c>
      <c r="H40" s="6" t="s">
        <v>654</v>
      </c>
      <c r="I40" s="6" t="s">
        <v>653</v>
      </c>
      <c r="J40" s="6" t="s">
        <v>611</v>
      </c>
    </row>
    <row r="41" spans="3:10" x14ac:dyDescent="0.3">
      <c r="C41" s="6" t="s">
        <v>399</v>
      </c>
      <c r="D41" t="s">
        <v>401</v>
      </c>
      <c r="E41" s="6" t="s">
        <v>401</v>
      </c>
      <c r="F41" s="6" t="s">
        <v>649</v>
      </c>
      <c r="G41" s="6" t="s">
        <v>609</v>
      </c>
      <c r="H41" s="6" t="s">
        <v>655</v>
      </c>
      <c r="I41" s="6" t="s">
        <v>651</v>
      </c>
      <c r="J41" s="6" t="s">
        <v>611</v>
      </c>
    </row>
    <row r="42" spans="3:10" x14ac:dyDescent="0.3">
      <c r="C42" s="6" t="s">
        <v>518</v>
      </c>
      <c r="D42" t="s">
        <v>520</v>
      </c>
      <c r="E42" s="6" t="s">
        <v>520</v>
      </c>
      <c r="F42" s="6" t="s">
        <v>625</v>
      </c>
      <c r="G42" s="6" t="s">
        <v>609</v>
      </c>
      <c r="H42" s="6" t="s">
        <v>656</v>
      </c>
      <c r="I42" s="6" t="s">
        <v>627</v>
      </c>
      <c r="J42" s="6" t="s">
        <v>611</v>
      </c>
    </row>
    <row r="43" spans="3:10" x14ac:dyDescent="0.3">
      <c r="C43" s="6" t="s">
        <v>469</v>
      </c>
      <c r="D43" t="s">
        <v>471</v>
      </c>
      <c r="E43" s="6" t="s">
        <v>471</v>
      </c>
      <c r="F43" s="6" t="s">
        <v>613</v>
      </c>
      <c r="G43" s="6" t="s">
        <v>623</v>
      </c>
      <c r="H43" s="6" t="s">
        <v>657</v>
      </c>
      <c r="I43" s="6" t="s">
        <v>615</v>
      </c>
      <c r="J43" s="6" t="s">
        <v>607</v>
      </c>
    </row>
    <row r="44" spans="3:10" x14ac:dyDescent="0.3">
      <c r="C44" s="6" t="s">
        <v>249</v>
      </c>
      <c r="D44" t="s">
        <v>251</v>
      </c>
      <c r="E44" s="6" t="s">
        <v>251</v>
      </c>
      <c r="F44" s="6" t="s">
        <v>560</v>
      </c>
      <c r="G44" s="6" t="s">
        <v>609</v>
      </c>
      <c r="H44" s="6" t="s">
        <v>658</v>
      </c>
      <c r="I44" s="6" t="s">
        <v>584</v>
      </c>
      <c r="J44" s="6" t="s">
        <v>611</v>
      </c>
    </row>
    <row r="45" spans="3:10" x14ac:dyDescent="0.3">
      <c r="C45" s="6" t="s">
        <v>429</v>
      </c>
      <c r="D45" t="s">
        <v>431</v>
      </c>
      <c r="E45" s="6" t="s">
        <v>431</v>
      </c>
      <c r="F45" s="6" t="s">
        <v>649</v>
      </c>
      <c r="G45" s="6" t="s">
        <v>609</v>
      </c>
      <c r="H45" s="6" t="s">
        <v>659</v>
      </c>
      <c r="I45" s="6" t="s">
        <v>651</v>
      </c>
      <c r="J45" s="6" t="s">
        <v>611</v>
      </c>
    </row>
    <row r="46" spans="3:10" x14ac:dyDescent="0.3">
      <c r="C46" s="6" t="s">
        <v>194</v>
      </c>
      <c r="D46" t="s">
        <v>196</v>
      </c>
      <c r="E46" s="6" t="s">
        <v>196</v>
      </c>
      <c r="F46" s="6" t="s">
        <v>613</v>
      </c>
      <c r="G46" s="6" t="s">
        <v>609</v>
      </c>
      <c r="H46" s="6" t="s">
        <v>660</v>
      </c>
      <c r="I46" s="6" t="s">
        <v>615</v>
      </c>
      <c r="J46" s="6" t="s">
        <v>611</v>
      </c>
    </row>
    <row r="47" spans="3:10" x14ac:dyDescent="0.3">
      <c r="C47" s="6" t="s">
        <v>234</v>
      </c>
      <c r="D47" t="s">
        <v>236</v>
      </c>
      <c r="E47" s="6" t="s">
        <v>661</v>
      </c>
      <c r="F47" s="6" t="s">
        <v>613</v>
      </c>
      <c r="G47" s="6" t="s">
        <v>609</v>
      </c>
      <c r="H47" s="6" t="s">
        <v>662</v>
      </c>
      <c r="I47" s="6" t="s">
        <v>615</v>
      </c>
      <c r="J47" s="6" t="s">
        <v>611</v>
      </c>
    </row>
    <row r="48" spans="3:10" x14ac:dyDescent="0.3">
      <c r="C48" s="6" t="s">
        <v>439</v>
      </c>
      <c r="D48" t="s">
        <v>441</v>
      </c>
      <c r="E48" s="6" t="s">
        <v>663</v>
      </c>
      <c r="F48" s="6" t="s">
        <v>649</v>
      </c>
      <c r="G48" s="6" t="s">
        <v>609</v>
      </c>
      <c r="H48" s="6" t="s">
        <v>664</v>
      </c>
      <c r="I48" s="6" t="s">
        <v>651</v>
      </c>
      <c r="J48" s="6" t="s">
        <v>611</v>
      </c>
    </row>
    <row r="49" spans="3:10" x14ac:dyDescent="0.3">
      <c r="C49" s="6" t="s">
        <v>214</v>
      </c>
      <c r="D49" t="s">
        <v>216</v>
      </c>
      <c r="E49" s="6" t="s">
        <v>216</v>
      </c>
      <c r="F49" s="6" t="s">
        <v>649</v>
      </c>
      <c r="G49" s="6" t="s">
        <v>609</v>
      </c>
      <c r="H49" s="6" t="s">
        <v>665</v>
      </c>
      <c r="I49" s="6" t="s">
        <v>651</v>
      </c>
      <c r="J49" s="6" t="s">
        <v>611</v>
      </c>
    </row>
    <row r="50" spans="3:10" x14ac:dyDescent="0.3">
      <c r="C50" s="6" t="s">
        <v>389</v>
      </c>
      <c r="D50" t="s">
        <v>391</v>
      </c>
      <c r="E50" s="6" t="s">
        <v>391</v>
      </c>
      <c r="F50" s="6" t="s">
        <v>613</v>
      </c>
      <c r="G50" s="6" t="s">
        <v>609</v>
      </c>
      <c r="H50" s="6" t="s">
        <v>666</v>
      </c>
      <c r="I50" s="6" t="s">
        <v>615</v>
      </c>
      <c r="J50" s="6" t="s">
        <v>611</v>
      </c>
    </row>
    <row r="51" spans="3:10" x14ac:dyDescent="0.3">
      <c r="C51" s="6" t="s">
        <v>528</v>
      </c>
      <c r="D51" t="s">
        <v>530</v>
      </c>
      <c r="E51" s="6" t="s">
        <v>667</v>
      </c>
      <c r="F51" s="6" t="s">
        <v>613</v>
      </c>
      <c r="G51" s="6" t="s">
        <v>609</v>
      </c>
      <c r="H51" s="6" t="s">
        <v>668</v>
      </c>
      <c r="I51" s="6" t="s">
        <v>615</v>
      </c>
      <c r="J51" s="6" t="s">
        <v>611</v>
      </c>
    </row>
    <row r="52" spans="3:10" x14ac:dyDescent="0.3">
      <c r="C52" s="6" t="s">
        <v>179</v>
      </c>
      <c r="D52" t="s">
        <v>181</v>
      </c>
      <c r="E52" s="6" t="s">
        <v>181</v>
      </c>
      <c r="F52" s="6" t="s">
        <v>613</v>
      </c>
      <c r="G52" s="6" t="s">
        <v>609</v>
      </c>
      <c r="H52" s="6" t="s">
        <v>669</v>
      </c>
      <c r="I52" s="6" t="s">
        <v>615</v>
      </c>
      <c r="J52" s="6" t="s">
        <v>611</v>
      </c>
    </row>
    <row r="53" spans="3:10" x14ac:dyDescent="0.3">
      <c r="C53" s="6" t="s">
        <v>259</v>
      </c>
      <c r="D53" t="s">
        <v>261</v>
      </c>
      <c r="E53" s="6" t="s">
        <v>261</v>
      </c>
      <c r="F53" s="6" t="s">
        <v>599</v>
      </c>
      <c r="G53" s="6" t="s">
        <v>609</v>
      </c>
      <c r="H53" s="6" t="s">
        <v>670</v>
      </c>
      <c r="I53" s="6" t="s">
        <v>601</v>
      </c>
      <c r="J53" s="6" t="s">
        <v>611</v>
      </c>
    </row>
    <row r="54" spans="3:10" x14ac:dyDescent="0.3">
      <c r="C54" s="6" t="s">
        <v>254</v>
      </c>
      <c r="D54" t="s">
        <v>256</v>
      </c>
      <c r="E54" s="6" t="s">
        <v>256</v>
      </c>
      <c r="F54" s="6" t="s">
        <v>599</v>
      </c>
      <c r="G54" s="6" t="s">
        <v>609</v>
      </c>
      <c r="H54" s="6" t="s">
        <v>671</v>
      </c>
      <c r="I54" s="6" t="s">
        <v>601</v>
      </c>
      <c r="J54" s="6" t="s">
        <v>611</v>
      </c>
    </row>
    <row r="55" spans="3:10" x14ac:dyDescent="0.3">
      <c r="C55" s="6" t="s">
        <v>229</v>
      </c>
      <c r="D55" t="s">
        <v>231</v>
      </c>
      <c r="E55" s="6" t="s">
        <v>672</v>
      </c>
      <c r="F55" s="6" t="s">
        <v>649</v>
      </c>
      <c r="G55" s="6" t="s">
        <v>609</v>
      </c>
      <c r="H55" s="6" t="s">
        <v>673</v>
      </c>
      <c r="I55" s="6" t="s">
        <v>651</v>
      </c>
      <c r="J55" s="6" t="s">
        <v>611</v>
      </c>
    </row>
    <row r="56" spans="3:10" x14ac:dyDescent="0.3">
      <c r="C56" s="6" t="s">
        <v>379</v>
      </c>
      <c r="D56" t="s">
        <v>381</v>
      </c>
      <c r="E56" s="6" t="s">
        <v>674</v>
      </c>
      <c r="F56" s="6" t="s">
        <v>613</v>
      </c>
      <c r="G56" s="6" t="s">
        <v>609</v>
      </c>
      <c r="H56" s="6" t="s">
        <v>675</v>
      </c>
      <c r="I56" s="6" t="s">
        <v>615</v>
      </c>
      <c r="J56" s="6" t="s">
        <v>611</v>
      </c>
    </row>
    <row r="57" spans="3:10" x14ac:dyDescent="0.3">
      <c r="C57" s="6" t="s">
        <v>449</v>
      </c>
      <c r="D57" t="s">
        <v>451</v>
      </c>
      <c r="E57" s="6" t="s">
        <v>676</v>
      </c>
      <c r="F57" s="6" t="s">
        <v>613</v>
      </c>
      <c r="G57" s="6" t="s">
        <v>623</v>
      </c>
      <c r="H57" s="6" t="s">
        <v>677</v>
      </c>
      <c r="I57" s="6" t="s">
        <v>615</v>
      </c>
      <c r="J57" s="6" t="s">
        <v>607</v>
      </c>
    </row>
    <row r="58" spans="3:10" x14ac:dyDescent="0.3">
      <c r="C58" s="6" t="s">
        <v>359</v>
      </c>
      <c r="D58" t="s">
        <v>361</v>
      </c>
      <c r="E58" s="6" t="s">
        <v>361</v>
      </c>
      <c r="F58" s="6" t="s">
        <v>625</v>
      </c>
      <c r="G58" s="6" t="s">
        <v>609</v>
      </c>
      <c r="H58" s="6" t="s">
        <v>678</v>
      </c>
      <c r="I58" s="6" t="s">
        <v>627</v>
      </c>
      <c r="J58" s="6" t="s">
        <v>611</v>
      </c>
    </row>
    <row r="59" spans="3:10" x14ac:dyDescent="0.3">
      <c r="C59" s="6" t="s">
        <v>424</v>
      </c>
      <c r="D59" t="s">
        <v>426</v>
      </c>
      <c r="E59" s="6" t="s">
        <v>426</v>
      </c>
      <c r="F59" s="6" t="s">
        <v>679</v>
      </c>
      <c r="G59" s="6" t="s">
        <v>609</v>
      </c>
      <c r="H59" s="6" t="s">
        <v>680</v>
      </c>
      <c r="I59" s="6" t="s">
        <v>681</v>
      </c>
      <c r="J59" s="6" t="s">
        <v>611</v>
      </c>
    </row>
    <row r="60" spans="3:10" x14ac:dyDescent="0.3">
      <c r="C60" s="6" t="s">
        <v>174</v>
      </c>
      <c r="D60" t="s">
        <v>176</v>
      </c>
      <c r="E60" s="6" t="s">
        <v>176</v>
      </c>
      <c r="F60" s="6" t="s">
        <v>689</v>
      </c>
      <c r="G60" s="6" t="s">
        <v>609</v>
      </c>
      <c r="H60" s="6" t="s">
        <v>682</v>
      </c>
      <c r="I60" s="6" t="s">
        <v>691</v>
      </c>
      <c r="J60" s="6" t="s">
        <v>611</v>
      </c>
    </row>
    <row r="61" spans="3:10" x14ac:dyDescent="0.3">
      <c r="C61" s="6" t="s">
        <v>533</v>
      </c>
      <c r="D61" t="s">
        <v>535</v>
      </c>
      <c r="E61" s="6" t="s">
        <v>683</v>
      </c>
      <c r="F61" s="6" t="s">
        <v>560</v>
      </c>
      <c r="G61" s="6" t="s">
        <v>684</v>
      </c>
      <c r="H61" s="6" t="s">
        <v>685</v>
      </c>
      <c r="I61" s="6" t="s">
        <v>584</v>
      </c>
      <c r="J61" s="6" t="s">
        <v>686</v>
      </c>
    </row>
    <row r="62" spans="3:10" x14ac:dyDescent="0.3">
      <c r="C62" s="6" t="s">
        <v>264</v>
      </c>
      <c r="D62" t="s">
        <v>266</v>
      </c>
      <c r="E62" s="6" t="s">
        <v>687</v>
      </c>
      <c r="F62" s="6" t="s">
        <v>599</v>
      </c>
      <c r="G62" s="6" t="s">
        <v>609</v>
      </c>
      <c r="H62" s="6" t="s">
        <v>688</v>
      </c>
      <c r="I62" s="6" t="s">
        <v>601</v>
      </c>
      <c r="J62" s="6" t="s">
        <v>611</v>
      </c>
    </row>
    <row r="63" spans="3:10" x14ac:dyDescent="0.3">
      <c r="C63" s="6" t="s">
        <v>164</v>
      </c>
      <c r="D63" t="s">
        <v>166</v>
      </c>
      <c r="E63" s="6" t="s">
        <v>166</v>
      </c>
      <c r="F63" s="6" t="s">
        <v>689</v>
      </c>
      <c r="G63" s="6" t="s">
        <v>609</v>
      </c>
      <c r="H63" s="6" t="s">
        <v>690</v>
      </c>
      <c r="I63" s="6" t="s">
        <v>691</v>
      </c>
      <c r="J63" s="6" t="s">
        <v>611</v>
      </c>
    </row>
    <row r="64" spans="3:10" x14ac:dyDescent="0.3">
      <c r="C64" s="6" t="s">
        <v>169</v>
      </c>
      <c r="D64" t="s">
        <v>171</v>
      </c>
      <c r="E64" s="6" t="s">
        <v>171</v>
      </c>
      <c r="F64" s="6" t="s">
        <v>613</v>
      </c>
      <c r="G64" s="6" t="s">
        <v>609</v>
      </c>
      <c r="H64" s="6" t="s">
        <v>692</v>
      </c>
      <c r="I64" s="6" t="s">
        <v>615</v>
      </c>
      <c r="J64" s="6" t="s">
        <v>611</v>
      </c>
    </row>
    <row r="65" spans="3:10" x14ac:dyDescent="0.3">
      <c r="C65" s="6" t="s">
        <v>334</v>
      </c>
      <c r="D65" t="s">
        <v>336</v>
      </c>
      <c r="E65" s="6" t="s">
        <v>336</v>
      </c>
      <c r="F65" s="6" t="s">
        <v>625</v>
      </c>
      <c r="G65" s="6" t="s">
        <v>609</v>
      </c>
      <c r="H65" s="6" t="s">
        <v>693</v>
      </c>
      <c r="I65" s="6" t="s">
        <v>627</v>
      </c>
      <c r="J65" s="6" t="s">
        <v>611</v>
      </c>
    </row>
    <row r="66" spans="3:10" x14ac:dyDescent="0.3">
      <c r="C66" s="6" t="s">
        <v>154</v>
      </c>
      <c r="D66" t="s">
        <v>156</v>
      </c>
      <c r="E66" s="6" t="s">
        <v>694</v>
      </c>
      <c r="F66" s="6" t="s">
        <v>649</v>
      </c>
      <c r="G66" s="6" t="s">
        <v>609</v>
      </c>
      <c r="H66" s="6" t="s">
        <v>695</v>
      </c>
      <c r="I66" s="6" t="s">
        <v>651</v>
      </c>
      <c r="J66" s="6" t="s">
        <v>611</v>
      </c>
    </row>
    <row r="67" spans="3:10" x14ac:dyDescent="0.3">
      <c r="C67" s="6" t="s">
        <v>409</v>
      </c>
      <c r="D67" t="s">
        <v>411</v>
      </c>
      <c r="E67" s="6" t="s">
        <v>411</v>
      </c>
      <c r="F67" s="6" t="s">
        <v>689</v>
      </c>
      <c r="G67" s="6" t="s">
        <v>609</v>
      </c>
      <c r="H67" s="6" t="s">
        <v>696</v>
      </c>
      <c r="I67" s="6" t="s">
        <v>691</v>
      </c>
      <c r="J67" s="6" t="s">
        <v>611</v>
      </c>
    </row>
    <row r="68" spans="3:10" x14ac:dyDescent="0.3">
      <c r="C68" s="6" t="s">
        <v>27</v>
      </c>
      <c r="D68" t="s">
        <v>285</v>
      </c>
      <c r="E68" s="6" t="s">
        <v>285</v>
      </c>
      <c r="F68" s="6" t="s">
        <v>560</v>
      </c>
      <c r="G68" s="6" t="s">
        <v>609</v>
      </c>
      <c r="H68" s="6" t="s">
        <v>697</v>
      </c>
      <c r="I68" s="6" t="s">
        <v>584</v>
      </c>
      <c r="J68" s="6" t="s">
        <v>611</v>
      </c>
    </row>
    <row r="69" spans="3:10" x14ac:dyDescent="0.3">
      <c r="C69" s="6" t="s">
        <v>199</v>
      </c>
      <c r="D69" t="s">
        <v>201</v>
      </c>
      <c r="E69" s="6" t="s">
        <v>698</v>
      </c>
      <c r="F69" s="6" t="s">
        <v>613</v>
      </c>
      <c r="G69" s="6" t="s">
        <v>609</v>
      </c>
      <c r="H69" s="6" t="s">
        <v>699</v>
      </c>
      <c r="I69" s="6" t="s">
        <v>615</v>
      </c>
      <c r="J69" s="6" t="s">
        <v>611</v>
      </c>
    </row>
    <row r="70" spans="3:10" x14ac:dyDescent="0.3">
      <c r="C70" s="6" t="s">
        <v>394</v>
      </c>
      <c r="D70" t="s">
        <v>396</v>
      </c>
      <c r="E70" s="6" t="s">
        <v>396</v>
      </c>
      <c r="F70" s="6" t="s">
        <v>613</v>
      </c>
      <c r="G70" s="6" t="s">
        <v>609</v>
      </c>
      <c r="H70" s="6" t="s">
        <v>700</v>
      </c>
      <c r="I70" s="6" t="s">
        <v>615</v>
      </c>
      <c r="J70" s="6" t="s">
        <v>611</v>
      </c>
    </row>
    <row r="71" spans="3:10" x14ac:dyDescent="0.3">
      <c r="C71" s="6" t="s">
        <v>319</v>
      </c>
      <c r="D71" t="s">
        <v>321</v>
      </c>
      <c r="E71" s="6" t="s">
        <v>321</v>
      </c>
      <c r="F71" s="6" t="s">
        <v>625</v>
      </c>
      <c r="G71" s="6" t="s">
        <v>605</v>
      </c>
      <c r="H71" s="6" t="s">
        <v>701</v>
      </c>
      <c r="I71" s="6" t="s">
        <v>627</v>
      </c>
      <c r="J71" s="6" t="s">
        <v>607</v>
      </c>
    </row>
    <row r="72" spans="3:10" x14ac:dyDescent="0.3">
      <c r="C72" s="6" t="s">
        <v>269</v>
      </c>
      <c r="D72" t="s">
        <v>271</v>
      </c>
      <c r="E72" s="6" t="s">
        <v>271</v>
      </c>
      <c r="F72" s="6" t="s">
        <v>702</v>
      </c>
      <c r="G72" s="6" t="s">
        <v>609</v>
      </c>
      <c r="H72" s="6" t="s">
        <v>703</v>
      </c>
      <c r="I72" s="6" t="s">
        <v>704</v>
      </c>
      <c r="J72" s="6" t="s">
        <v>611</v>
      </c>
    </row>
    <row r="73" spans="3:10" x14ac:dyDescent="0.3">
      <c r="C73" s="6" t="s">
        <v>374</v>
      </c>
      <c r="D73" t="s">
        <v>376</v>
      </c>
      <c r="E73" s="6" t="s">
        <v>376</v>
      </c>
      <c r="F73" s="6" t="s">
        <v>625</v>
      </c>
      <c r="G73" s="6" t="s">
        <v>609</v>
      </c>
      <c r="H73" s="6" t="s">
        <v>705</v>
      </c>
      <c r="I73" s="6" t="s">
        <v>627</v>
      </c>
      <c r="J73" s="6" t="s">
        <v>611</v>
      </c>
    </row>
    <row r="74" spans="3:10" x14ac:dyDescent="0.3">
      <c r="C74" s="6" t="s">
        <v>22</v>
      </c>
      <c r="D74" t="s">
        <v>160</v>
      </c>
      <c r="E74" s="6" t="s">
        <v>160</v>
      </c>
      <c r="F74" s="6" t="s">
        <v>613</v>
      </c>
      <c r="G74" s="6" t="s">
        <v>609</v>
      </c>
      <c r="H74" s="6" t="s">
        <v>706</v>
      </c>
      <c r="I74" s="6" t="s">
        <v>615</v>
      </c>
      <c r="J74" s="6" t="s">
        <v>611</v>
      </c>
    </row>
    <row r="75" spans="3:10" x14ac:dyDescent="0.3">
      <c r="C75" s="6" t="s">
        <v>349</v>
      </c>
      <c r="D75" t="s">
        <v>351</v>
      </c>
      <c r="E75" s="6" t="s">
        <v>351</v>
      </c>
      <c r="F75" s="6" t="s">
        <v>653</v>
      </c>
      <c r="G75" s="6" t="s">
        <v>609</v>
      </c>
      <c r="H75" s="6" t="s">
        <v>707</v>
      </c>
      <c r="I75" s="6" t="s">
        <v>653</v>
      </c>
      <c r="J75" s="6" t="s">
        <v>611</v>
      </c>
    </row>
    <row r="76" spans="3:10" x14ac:dyDescent="0.3">
      <c r="C76" s="6" t="s">
        <v>384</v>
      </c>
      <c r="D76" t="s">
        <v>386</v>
      </c>
      <c r="E76" s="6" t="s">
        <v>708</v>
      </c>
      <c r="F76" s="6" t="s">
        <v>1547</v>
      </c>
      <c r="G76" s="6" t="s">
        <v>609</v>
      </c>
      <c r="H76" s="6" t="s">
        <v>709</v>
      </c>
      <c r="I76" s="6" t="s">
        <v>1548</v>
      </c>
      <c r="J76" s="6" t="s">
        <v>611</v>
      </c>
    </row>
    <row r="77" spans="3:10" x14ac:dyDescent="0.3">
      <c r="C77" s="6" t="s">
        <v>279</v>
      </c>
      <c r="D77" t="s">
        <v>281</v>
      </c>
      <c r="E77" s="6" t="s">
        <v>710</v>
      </c>
      <c r="F77" s="6" t="s">
        <v>560</v>
      </c>
      <c r="G77" s="6" t="s">
        <v>609</v>
      </c>
      <c r="H77" s="6" t="s">
        <v>711</v>
      </c>
      <c r="I77" s="6" t="s">
        <v>584</v>
      </c>
      <c r="J77" s="6" t="s">
        <v>611</v>
      </c>
    </row>
    <row r="78" spans="3:10" x14ac:dyDescent="0.3">
      <c r="C78" s="6" t="s">
        <v>434</v>
      </c>
      <c r="D78" t="s">
        <v>436</v>
      </c>
      <c r="E78" s="6" t="s">
        <v>712</v>
      </c>
      <c r="F78" s="6" t="s">
        <v>1549</v>
      </c>
      <c r="G78" s="6" t="s">
        <v>609</v>
      </c>
      <c r="H78" s="6" t="s">
        <v>713</v>
      </c>
      <c r="I78" s="6" t="s">
        <v>1549</v>
      </c>
      <c r="J78" s="6" t="s">
        <v>611</v>
      </c>
    </row>
    <row r="79" spans="3:10" x14ac:dyDescent="0.3">
      <c r="C79" s="6" t="s">
        <v>34</v>
      </c>
      <c r="D79" t="s">
        <v>460</v>
      </c>
      <c r="E79" s="6" t="s">
        <v>460</v>
      </c>
      <c r="F79" s="6" t="s">
        <v>613</v>
      </c>
      <c r="G79" s="6" t="s">
        <v>609</v>
      </c>
      <c r="H79" s="6" t="s">
        <v>714</v>
      </c>
      <c r="I79" s="6" t="s">
        <v>615</v>
      </c>
      <c r="J79" s="6" t="s">
        <v>611</v>
      </c>
    </row>
    <row r="80" spans="3:10" x14ac:dyDescent="0.3">
      <c r="C80" s="6" t="s">
        <v>369</v>
      </c>
      <c r="D80" t="s">
        <v>371</v>
      </c>
      <c r="E80" s="6" t="s">
        <v>371</v>
      </c>
      <c r="F80" s="6" t="s">
        <v>625</v>
      </c>
      <c r="G80" s="6" t="s">
        <v>609</v>
      </c>
      <c r="H80" s="6" t="s">
        <v>715</v>
      </c>
      <c r="I80" s="6" t="s">
        <v>627</v>
      </c>
      <c r="J80" s="6" t="s">
        <v>611</v>
      </c>
    </row>
    <row r="81" spans="3:10" x14ac:dyDescent="0.3">
      <c r="C81" s="6" t="s">
        <v>419</v>
      </c>
      <c r="D81" t="s">
        <v>421</v>
      </c>
      <c r="E81" s="6" t="s">
        <v>421</v>
      </c>
      <c r="F81" s="6" t="s">
        <v>613</v>
      </c>
      <c r="G81" s="6" t="s">
        <v>609</v>
      </c>
      <c r="H81" s="6" t="s">
        <v>716</v>
      </c>
      <c r="I81" s="6" t="s">
        <v>615</v>
      </c>
      <c r="J81" s="6" t="s">
        <v>611</v>
      </c>
    </row>
    <row r="82" spans="3:10" x14ac:dyDescent="0.3">
      <c r="C82" s="6" t="s">
        <v>444</v>
      </c>
      <c r="D82" t="s">
        <v>446</v>
      </c>
      <c r="E82" s="6" t="s">
        <v>446</v>
      </c>
      <c r="F82" s="6" t="s">
        <v>625</v>
      </c>
      <c r="G82" s="6" t="s">
        <v>609</v>
      </c>
      <c r="H82" s="6" t="s">
        <v>717</v>
      </c>
      <c r="I82" s="6" t="s">
        <v>627</v>
      </c>
      <c r="J82" s="6" t="s">
        <v>611</v>
      </c>
    </row>
    <row r="83" spans="3:10" x14ac:dyDescent="0.3">
      <c r="C83" s="6" t="s">
        <v>32</v>
      </c>
      <c r="D83" t="s">
        <v>355</v>
      </c>
      <c r="E83" s="6" t="s">
        <v>355</v>
      </c>
      <c r="F83" s="6" t="s">
        <v>625</v>
      </c>
      <c r="G83" s="6" t="s">
        <v>609</v>
      </c>
      <c r="H83" s="6" t="s">
        <v>718</v>
      </c>
      <c r="I83" s="6" t="s">
        <v>627</v>
      </c>
      <c r="J83" s="6" t="s">
        <v>611</v>
      </c>
    </row>
    <row r="84" spans="3:10" x14ac:dyDescent="0.3">
      <c r="C84" s="6" t="s">
        <v>24</v>
      </c>
      <c r="D84" t="s">
        <v>220</v>
      </c>
      <c r="E84" s="6" t="s">
        <v>220</v>
      </c>
      <c r="F84" s="6" t="s">
        <v>560</v>
      </c>
      <c r="G84" s="6" t="s">
        <v>609</v>
      </c>
      <c r="H84" s="6" t="s">
        <v>719</v>
      </c>
      <c r="I84" s="6" t="s">
        <v>584</v>
      </c>
      <c r="J84" s="6" t="s">
        <v>611</v>
      </c>
    </row>
    <row r="85" spans="3:10" x14ac:dyDescent="0.3">
      <c r="C85" s="6" t="s">
        <v>184</v>
      </c>
      <c r="D85" t="s">
        <v>186</v>
      </c>
      <c r="E85" s="6" t="s">
        <v>186</v>
      </c>
      <c r="F85" s="6" t="s">
        <v>689</v>
      </c>
      <c r="G85" s="6" t="s">
        <v>609</v>
      </c>
      <c r="H85" s="6" t="s">
        <v>720</v>
      </c>
      <c r="I85" s="6" t="s">
        <v>691</v>
      </c>
      <c r="J85" s="6" t="s">
        <v>611</v>
      </c>
    </row>
    <row r="86" spans="3:10" x14ac:dyDescent="0.3">
      <c r="C86" s="6" t="s">
        <v>224</v>
      </c>
      <c r="D86" t="s">
        <v>226</v>
      </c>
      <c r="E86" s="6" t="s">
        <v>226</v>
      </c>
      <c r="F86" s="6" t="s">
        <v>721</v>
      </c>
      <c r="G86" s="6" t="s">
        <v>609</v>
      </c>
      <c r="H86" s="6" t="s">
        <v>722</v>
      </c>
      <c r="I86" s="6" t="s">
        <v>723</v>
      </c>
      <c r="J86" s="6" t="s">
        <v>611</v>
      </c>
    </row>
    <row r="87" spans="3:10" x14ac:dyDescent="0.3">
      <c r="C87" s="6" t="s">
        <v>538</v>
      </c>
      <c r="D87" t="s">
        <v>540</v>
      </c>
      <c r="E87" s="6" t="s">
        <v>724</v>
      </c>
      <c r="F87" s="6" t="s">
        <v>613</v>
      </c>
      <c r="G87" s="6" t="s">
        <v>609</v>
      </c>
      <c r="H87" s="6" t="s">
        <v>725</v>
      </c>
      <c r="I87" s="6" t="s">
        <v>615</v>
      </c>
      <c r="J87" s="6" t="s">
        <v>611</v>
      </c>
    </row>
    <row r="88" spans="3:10" x14ac:dyDescent="0.3">
      <c r="C88" s="6" t="s">
        <v>484</v>
      </c>
      <c r="D88" t="s">
        <v>486</v>
      </c>
      <c r="E88" s="6" t="s">
        <v>726</v>
      </c>
      <c r="F88" s="6" t="s">
        <v>560</v>
      </c>
      <c r="G88" s="6" t="s">
        <v>609</v>
      </c>
      <c r="H88" s="6" t="s">
        <v>727</v>
      </c>
      <c r="I88" s="6" t="s">
        <v>584</v>
      </c>
      <c r="J88" s="6" t="s">
        <v>611</v>
      </c>
    </row>
    <row r="89" spans="3:10" x14ac:dyDescent="0.3">
      <c r="C89" s="6" t="s">
        <v>543</v>
      </c>
      <c r="D89" t="s">
        <v>545</v>
      </c>
      <c r="E89" s="6"/>
      <c r="F89" s="6"/>
      <c r="G89" s="6"/>
      <c r="H89" s="6"/>
      <c r="I89" s="6"/>
      <c r="J89" s="6"/>
    </row>
    <row r="90" spans="3:10" x14ac:dyDescent="0.3">
      <c r="C90" s="6" t="s">
        <v>547</v>
      </c>
      <c r="D90" t="s">
        <v>549</v>
      </c>
      <c r="E90" s="6"/>
      <c r="F90" s="6"/>
      <c r="G90" s="6"/>
      <c r="H90" s="6"/>
      <c r="I90" s="6"/>
      <c r="J90" s="6"/>
    </row>
    <row r="91" spans="3:10" x14ac:dyDescent="0.3">
      <c r="C91" s="6" t="s">
        <v>551</v>
      </c>
      <c r="D91" t="s">
        <v>553</v>
      </c>
      <c r="E91" s="6"/>
      <c r="F91" s="6"/>
      <c r="G91" s="6"/>
      <c r="H91" s="6"/>
      <c r="I91" s="6"/>
      <c r="J91" s="6"/>
    </row>
    <row r="92" spans="3:10" x14ac:dyDescent="0.3">
      <c r="C92" s="6" t="s">
        <v>556</v>
      </c>
      <c r="D92" t="s">
        <v>558</v>
      </c>
      <c r="E92" s="6"/>
      <c r="F92" s="6"/>
      <c r="G92" s="6"/>
      <c r="H92" s="6"/>
      <c r="I92" s="6"/>
      <c r="J92" s="6"/>
    </row>
    <row r="93" spans="3:10" x14ac:dyDescent="0.3">
      <c r="C93" s="6" t="s">
        <v>209</v>
      </c>
      <c r="D93" t="s">
        <v>211</v>
      </c>
      <c r="E93" s="6" t="str">
        <f>IFERROR(_xlfn.XLOOKUP(L_CT2[[#This Row],[MÃ]],L_CTY[MÃ],L_CTY[TÊN CÔNG TY]),"-")</f>
        <v>Công ty cổ phần Ô tô Bình Thuận</v>
      </c>
      <c r="F93" s="6" t="s">
        <v>679</v>
      </c>
      <c r="G93" s="6" t="s">
        <v>609</v>
      </c>
      <c r="H93" s="6" t="s">
        <v>728</v>
      </c>
      <c r="I93" s="6" t="s">
        <v>681</v>
      </c>
      <c r="J93" s="6" t="s">
        <v>611</v>
      </c>
    </row>
    <row r="94" spans="3:10" x14ac:dyDescent="0.3">
      <c r="C94" s="6" t="s">
        <v>464</v>
      </c>
      <c r="D94" t="s">
        <v>466</v>
      </c>
      <c r="E94" s="6" t="str">
        <f>IFERROR(_xlfn.XLOOKUP(L_CT2[[#This Row],[MÃ]],L_CTY[MÃ],L_CTY[TÊN CÔNG TY]),"-")</f>
        <v>Công Ty TNHH MTV Toyota Tây Ninh</v>
      </c>
      <c r="F94" s="6" t="s">
        <v>689</v>
      </c>
      <c r="G94" s="6" t="s">
        <v>609</v>
      </c>
      <c r="H94" s="6" t="s">
        <v>729</v>
      </c>
      <c r="I94" s="6" t="s">
        <v>691</v>
      </c>
      <c r="J94" s="6" t="s">
        <v>611</v>
      </c>
    </row>
    <row r="95" spans="3:10" x14ac:dyDescent="0.3">
      <c r="C95" s="6" t="s">
        <v>474</v>
      </c>
      <c r="D95" t="s">
        <v>476</v>
      </c>
      <c r="E95" s="6" t="str">
        <f>IFERROR(_xlfn.XLOOKUP(L_CT2[[#This Row],[MÃ]],L_CTY[MÃ],L_CTY[TÊN CÔNG TY]),"-")</f>
        <v>Công ty Cổ phần Giải pháp Ô tô</v>
      </c>
      <c r="F95" s="6" t="s">
        <v>560</v>
      </c>
      <c r="G95" s="6" t="s">
        <v>609</v>
      </c>
      <c r="H95" s="6" t="s">
        <v>730</v>
      </c>
      <c r="I95" s="6" t="s">
        <v>584</v>
      </c>
      <c r="J95" s="6" t="s">
        <v>611</v>
      </c>
    </row>
    <row r="96" spans="3:10" x14ac:dyDescent="0.3">
      <c r="C96" s="6" t="s">
        <v>479</v>
      </c>
      <c r="D96" t="s">
        <v>481</v>
      </c>
      <c r="E96" s="6" t="s">
        <v>481</v>
      </c>
      <c r="F96" s="6" t="s">
        <v>613</v>
      </c>
      <c r="G96" s="6" t="s">
        <v>609</v>
      </c>
      <c r="H96" s="6" t="s">
        <v>731</v>
      </c>
      <c r="I96" s="6" t="s">
        <v>615</v>
      </c>
      <c r="J96" s="6" t="s">
        <v>611</v>
      </c>
    </row>
    <row r="97" spans="3:10" x14ac:dyDescent="0.3">
      <c r="C97" s="6" t="s">
        <v>484</v>
      </c>
      <c r="D97" t="s">
        <v>486</v>
      </c>
      <c r="E97" s="6" t="s">
        <v>732</v>
      </c>
      <c r="F97" s="6" t="s">
        <v>560</v>
      </c>
      <c r="G97" s="6" t="s">
        <v>609</v>
      </c>
      <c r="H97" s="6" t="s">
        <v>733</v>
      </c>
      <c r="I97" s="6" t="s">
        <v>584</v>
      </c>
      <c r="J97" s="6" t="s">
        <v>611</v>
      </c>
    </row>
    <row r="98" spans="3:10" x14ac:dyDescent="0.3">
      <c r="C98" s="6" t="s">
        <v>489</v>
      </c>
      <c r="D98" t="s">
        <v>491</v>
      </c>
      <c r="E98" s="6" t="s">
        <v>491</v>
      </c>
      <c r="F98" s="6" t="s">
        <v>560</v>
      </c>
      <c r="G98" s="6" t="s">
        <v>609</v>
      </c>
      <c r="H98" s="6" t="s">
        <v>734</v>
      </c>
      <c r="I98" s="6" t="s">
        <v>584</v>
      </c>
      <c r="J98" s="6" t="s">
        <v>611</v>
      </c>
    </row>
    <row r="99" spans="3:10" x14ac:dyDescent="0.3">
      <c r="C99" s="6" t="s">
        <v>494</v>
      </c>
      <c r="D99" t="s">
        <v>496</v>
      </c>
      <c r="E99" s="6" t="s">
        <v>496</v>
      </c>
      <c r="F99" s="6" t="s">
        <v>560</v>
      </c>
      <c r="G99" s="6" t="s">
        <v>609</v>
      </c>
      <c r="H99" s="6" t="s">
        <v>735</v>
      </c>
      <c r="I99" s="6" t="s">
        <v>584</v>
      </c>
      <c r="J99" s="6" t="s">
        <v>611</v>
      </c>
    </row>
    <row r="100" spans="3:10" x14ac:dyDescent="0.3">
      <c r="C100" s="6" t="s">
        <v>499</v>
      </c>
      <c r="D100" t="s">
        <v>501</v>
      </c>
      <c r="E100" s="6" t="s">
        <v>501</v>
      </c>
      <c r="F100" s="6" t="s">
        <v>560</v>
      </c>
      <c r="G100" s="6" t="s">
        <v>609</v>
      </c>
      <c r="H100" s="6" t="s">
        <v>736</v>
      </c>
      <c r="I100" s="6" t="s">
        <v>584</v>
      </c>
      <c r="J100" s="6" t="s">
        <v>611</v>
      </c>
    </row>
    <row r="101" spans="3:10" x14ac:dyDescent="0.3">
      <c r="C101" s="6" t="s">
        <v>309</v>
      </c>
      <c r="D101" t="s">
        <v>311</v>
      </c>
      <c r="E101" s="6" t="s">
        <v>311</v>
      </c>
      <c r="F101" s="6" t="s">
        <v>560</v>
      </c>
      <c r="G101" s="6" t="s">
        <v>609</v>
      </c>
      <c r="H101" s="6" t="s">
        <v>737</v>
      </c>
      <c r="I101" s="6" t="s">
        <v>584</v>
      </c>
      <c r="J101" s="6" t="s">
        <v>611</v>
      </c>
    </row>
    <row r="102" spans="3:10" x14ac:dyDescent="0.3">
      <c r="C102" s="6" t="s">
        <v>289</v>
      </c>
      <c r="D102" t="s">
        <v>291</v>
      </c>
      <c r="E102" s="6" t="s">
        <v>291</v>
      </c>
      <c r="F102" s="6" t="s">
        <v>560</v>
      </c>
      <c r="G102" s="6" t="s">
        <v>609</v>
      </c>
      <c r="H102" s="6" t="s">
        <v>738</v>
      </c>
      <c r="I102" s="6" t="s">
        <v>584</v>
      </c>
      <c r="J102" s="6" t="s">
        <v>611</v>
      </c>
    </row>
    <row r="103" spans="3:10" x14ac:dyDescent="0.3">
      <c r="C103" s="6" t="s">
        <v>294</v>
      </c>
      <c r="D103" t="s">
        <v>296</v>
      </c>
      <c r="E103" s="6" t="s">
        <v>296</v>
      </c>
      <c r="F103" s="6" t="s">
        <v>560</v>
      </c>
      <c r="G103" s="6" t="s">
        <v>609</v>
      </c>
      <c r="H103" s="6" t="s">
        <v>739</v>
      </c>
      <c r="I103" s="6" t="s">
        <v>584</v>
      </c>
      <c r="J103" s="6" t="s">
        <v>611</v>
      </c>
    </row>
    <row r="104" spans="3:10" x14ac:dyDescent="0.3">
      <c r="C104" s="6" t="s">
        <v>299</v>
      </c>
      <c r="D104" t="s">
        <v>301</v>
      </c>
      <c r="E104" s="6" t="s">
        <v>301</v>
      </c>
      <c r="F104" s="6" t="s">
        <v>560</v>
      </c>
      <c r="G104" s="6" t="s">
        <v>609</v>
      </c>
      <c r="H104" s="6" t="s">
        <v>740</v>
      </c>
      <c r="I104" s="6" t="s">
        <v>584</v>
      </c>
      <c r="J104" s="6" t="s">
        <v>611</v>
      </c>
    </row>
    <row r="105" spans="3:10" x14ac:dyDescent="0.3">
      <c r="C105" s="6" t="s">
        <v>364</v>
      </c>
      <c r="D105" t="s">
        <v>366</v>
      </c>
      <c r="E105" s="6" t="s">
        <v>366</v>
      </c>
      <c r="F105" s="6" t="s">
        <v>625</v>
      </c>
      <c r="G105" s="6" t="s">
        <v>609</v>
      </c>
      <c r="H105" s="6" t="s">
        <v>741</v>
      </c>
      <c r="I105" s="6" t="s">
        <v>627</v>
      </c>
      <c r="J105" s="6" t="s">
        <v>611</v>
      </c>
    </row>
    <row r="106" spans="3:10" x14ac:dyDescent="0.3">
      <c r="C106" s="6" t="s">
        <v>59</v>
      </c>
      <c r="D106" t="s">
        <v>61</v>
      </c>
      <c r="E106" s="6" t="s">
        <v>61</v>
      </c>
      <c r="F106" s="6" t="s">
        <v>560</v>
      </c>
      <c r="G106" s="6" t="s">
        <v>609</v>
      </c>
      <c r="H106" s="6" t="s">
        <v>742</v>
      </c>
      <c r="I106" s="6" t="s">
        <v>584</v>
      </c>
      <c r="J106" s="6" t="s">
        <v>611</v>
      </c>
    </row>
    <row r="107" spans="3:10" x14ac:dyDescent="0.3">
      <c r="C107" s="6" t="s">
        <v>189</v>
      </c>
      <c r="D107" t="s">
        <v>191</v>
      </c>
      <c r="E107" s="6" t="s">
        <v>191</v>
      </c>
      <c r="F107" s="6" t="s">
        <v>613</v>
      </c>
      <c r="G107" s="6" t="s">
        <v>609</v>
      </c>
      <c r="H107" s="6" t="s">
        <v>743</v>
      </c>
      <c r="I107" s="6" t="s">
        <v>615</v>
      </c>
      <c r="J107" s="6" t="s">
        <v>611</v>
      </c>
    </row>
    <row r="108" spans="3:10" x14ac:dyDescent="0.3">
      <c r="C108" s="23" t="s">
        <v>1535</v>
      </c>
      <c r="D108" s="22" t="s">
        <v>1537</v>
      </c>
      <c r="E108" s="21" t="s">
        <v>1537</v>
      </c>
      <c r="F108" s="23" t="s">
        <v>599</v>
      </c>
      <c r="G108" s="6" t="s">
        <v>609</v>
      </c>
      <c r="H108" s="21" t="s">
        <v>1540</v>
      </c>
      <c r="I108" s="21" t="s">
        <v>601</v>
      </c>
      <c r="J108" s="6" t="s">
        <v>611</v>
      </c>
    </row>
    <row r="109" spans="3:10" x14ac:dyDescent="0.3">
      <c r="C109" s="23" t="s">
        <v>1054</v>
      </c>
      <c r="D109" s="22" t="s">
        <v>1551</v>
      </c>
      <c r="E109" s="21" t="s">
        <v>1551</v>
      </c>
      <c r="F109" s="6" t="s">
        <v>560</v>
      </c>
      <c r="G109" s="21" t="s">
        <v>1558</v>
      </c>
      <c r="H109" s="21" t="s">
        <v>1559</v>
      </c>
      <c r="I109" s="21" t="s">
        <v>584</v>
      </c>
      <c r="J109" s="21" t="s">
        <v>1560</v>
      </c>
    </row>
    <row r="110" spans="3:10" x14ac:dyDescent="0.3">
      <c r="C110" s="23" t="s">
        <v>1057</v>
      </c>
      <c r="D110" s="22" t="s">
        <v>1555</v>
      </c>
      <c r="E110" s="21" t="s">
        <v>1555</v>
      </c>
      <c r="F110" s="6" t="s">
        <v>560</v>
      </c>
      <c r="G110" s="6" t="s">
        <v>609</v>
      </c>
      <c r="H110" s="21" t="s">
        <v>1561</v>
      </c>
      <c r="I110" s="21" t="s">
        <v>584</v>
      </c>
      <c r="J110" s="6" t="s">
        <v>611</v>
      </c>
    </row>
    <row r="111" spans="3:10" x14ac:dyDescent="0.3">
      <c r="C111" s="23" t="s">
        <v>1060</v>
      </c>
      <c r="D111" s="22" t="s">
        <v>1563</v>
      </c>
      <c r="E111" s="21" t="s">
        <v>1563</v>
      </c>
      <c r="F111" s="23" t="s">
        <v>1549</v>
      </c>
      <c r="G111" s="6" t="s">
        <v>609</v>
      </c>
      <c r="H111" s="21" t="s">
        <v>1568</v>
      </c>
      <c r="I111" s="21" t="s">
        <v>1549</v>
      </c>
      <c r="J111" s="6" t="s">
        <v>611</v>
      </c>
    </row>
    <row r="112" spans="3:10" x14ac:dyDescent="0.3">
      <c r="C112" s="23" t="s">
        <v>1072</v>
      </c>
      <c r="D112" s="22" t="s">
        <v>1566</v>
      </c>
      <c r="E112" s="21" t="s">
        <v>1566</v>
      </c>
      <c r="F112" s="23" t="s">
        <v>1549</v>
      </c>
      <c r="G112" s="6" t="s">
        <v>609</v>
      </c>
      <c r="H112" s="21" t="s">
        <v>1569</v>
      </c>
      <c r="I112" s="21" t="s">
        <v>1549</v>
      </c>
      <c r="J112" s="6" t="s">
        <v>611</v>
      </c>
    </row>
  </sheetData>
  <mergeCells count="1">
    <mergeCell ref="A1:A4"/>
  </mergeCells>
  <phoneticPr fontId="6" type="noConversion"/>
  <conditionalFormatting sqref="C88">
    <cfRule type="duplicateValues" dxfId="95" priority="1"/>
  </conditionalFormatting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6" activePane="bottomLeft" state="frozen"/>
      <selection activeCell="H20" sqref="H20"/>
      <selection pane="bottomLeft" activeCell="D165" sqref="D165"/>
    </sheetView>
  </sheetViews>
  <sheetFormatPr defaultRowHeight="13" x14ac:dyDescent="0.3"/>
  <cols>
    <col min="1" max="1" width="27.3984375" style="2" customWidth="1"/>
    <col min="3" max="3" width="11.296875" customWidth="1"/>
    <col min="4" max="4" width="60.296875" customWidth="1"/>
    <col min="5" max="5" width="5" customWidth="1"/>
    <col min="6" max="6" width="8" customWidth="1"/>
    <col min="7" max="7" width="9.3984375" customWidth="1"/>
    <col min="8" max="8" width="40.296875" customWidth="1"/>
  </cols>
  <sheetData>
    <row r="1" spans="1:8" ht="13.4" customHeight="1" x14ac:dyDescent="0.3">
      <c r="A1" s="25" t="str">
        <f>'✅'!A1</f>
        <v>𝓣𝓐𝓢𝓒𝓞</v>
      </c>
    </row>
    <row r="2" spans="1:8" ht="13.4" customHeight="1" x14ac:dyDescent="0.3">
      <c r="A2" s="25"/>
    </row>
    <row r="3" spans="1:8" ht="13.4" customHeight="1" x14ac:dyDescent="0.3">
      <c r="A3" s="25"/>
      <c r="B3" s="4"/>
      <c r="D3" t="s">
        <v>744</v>
      </c>
    </row>
    <row r="4" spans="1:8" ht="13.4" customHeight="1" x14ac:dyDescent="0.3">
      <c r="A4" s="25"/>
    </row>
    <row r="5" spans="1:8" x14ac:dyDescent="0.3">
      <c r="A5" s="5" t="str">
        <f>'Công ty'!A5</f>
        <v>BCTC hợp nhất</v>
      </c>
      <c r="C5" t="s">
        <v>745</v>
      </c>
      <c r="D5" t="s">
        <v>746</v>
      </c>
      <c r="E5" t="s">
        <v>747</v>
      </c>
      <c r="F5" t="s">
        <v>748</v>
      </c>
      <c r="G5" t="s">
        <v>749</v>
      </c>
      <c r="H5" t="s">
        <v>750</v>
      </c>
    </row>
    <row r="6" spans="1:8" x14ac:dyDescent="0.3">
      <c r="C6" s="6" t="s">
        <v>751</v>
      </c>
      <c r="D6" s="6" t="s">
        <v>752</v>
      </c>
      <c r="E6" s="13">
        <v>1</v>
      </c>
      <c r="F6" t="s">
        <v>753</v>
      </c>
      <c r="G6" s="6" t="s">
        <v>751</v>
      </c>
      <c r="H6" t="str">
        <f>_xlfn.XLOOKUP(L_TB[[#This Row],[Mã FS]],L_FS[MÃ],L_FS[CHỈ TIÊU],"-")</f>
        <v>Tiền</v>
      </c>
    </row>
    <row r="7" spans="1:8" x14ac:dyDescent="0.3">
      <c r="C7" s="6" t="s">
        <v>754</v>
      </c>
      <c r="D7" s="6" t="s">
        <v>755</v>
      </c>
      <c r="E7" s="13">
        <v>1</v>
      </c>
      <c r="F7" t="s">
        <v>753</v>
      </c>
      <c r="G7" s="6" t="s">
        <v>751</v>
      </c>
      <c r="H7" t="str">
        <f>_xlfn.XLOOKUP(L_TB[[#This Row],[Mã FS]],L_FS[MÃ],L_FS[CHỈ TIÊU],"-")</f>
        <v>Tiền</v>
      </c>
    </row>
    <row r="8" spans="1:8" x14ac:dyDescent="0.3">
      <c r="A8" s="8" t="s">
        <v>10</v>
      </c>
      <c r="C8" s="6" t="s">
        <v>756</v>
      </c>
      <c r="D8" s="6" t="s">
        <v>757</v>
      </c>
      <c r="E8" s="13">
        <v>1</v>
      </c>
      <c r="F8" t="s">
        <v>753</v>
      </c>
      <c r="G8" s="6" t="s">
        <v>751</v>
      </c>
      <c r="H8" t="str">
        <f>_xlfn.XLOOKUP(L_TB[[#This Row],[Mã FS]],L_FS[MÃ],L_FS[CHỈ TIÊU],"-")</f>
        <v>Tiền</v>
      </c>
    </row>
    <row r="9" spans="1:8" x14ac:dyDescent="0.3">
      <c r="C9" s="6" t="s">
        <v>758</v>
      </c>
      <c r="D9" s="6" t="s">
        <v>759</v>
      </c>
      <c r="E9" s="13">
        <v>1</v>
      </c>
      <c r="F9" t="s">
        <v>753</v>
      </c>
      <c r="G9" s="6" t="s">
        <v>758</v>
      </c>
      <c r="H9" t="str">
        <f>_xlfn.XLOOKUP(L_TB[[#This Row],[Mã FS]],L_FS[MÃ],L_FS[CHỈ TIÊU],"-")</f>
        <v>Chứng khoán kinh doanh</v>
      </c>
    </row>
    <row r="10" spans="1:8" x14ac:dyDescent="0.3">
      <c r="A10" s="8" t="s">
        <v>15</v>
      </c>
      <c r="C10" s="6" t="s">
        <v>760</v>
      </c>
      <c r="D10" s="6" t="s">
        <v>761</v>
      </c>
      <c r="E10" s="13">
        <v>1</v>
      </c>
      <c r="F10" t="s">
        <v>753</v>
      </c>
      <c r="G10" s="6" t="s">
        <v>762</v>
      </c>
      <c r="H10" t="str">
        <f>_xlfn.XLOOKUP(L_TB[[#This Row],[Mã FS]],L_FS[MÃ],L_FS[CHỈ TIÊU],"-")</f>
        <v>Đầu tư nắm giữ đến ngày đáo hạn ngắn hạn</v>
      </c>
    </row>
    <row r="11" spans="1:8" x14ac:dyDescent="0.3">
      <c r="C11" s="6" t="s">
        <v>763</v>
      </c>
      <c r="D11" s="6" t="s">
        <v>764</v>
      </c>
      <c r="E11" s="13">
        <v>1</v>
      </c>
      <c r="F11" t="s">
        <v>753</v>
      </c>
      <c r="G11" s="6" t="s">
        <v>765</v>
      </c>
      <c r="H11" t="str">
        <f>_xlfn.XLOOKUP(L_TB[[#This Row],[Mã FS]],L_FS[MÃ],L_FS[CHỈ TIÊU],"-")</f>
        <v>Đầu tư nắm giữ đến ngày đáo hạn dài hạn</v>
      </c>
    </row>
    <row r="12" spans="1:8" x14ac:dyDescent="0.3">
      <c r="A12" s="8" t="s">
        <v>20</v>
      </c>
      <c r="C12" s="6" t="s">
        <v>766</v>
      </c>
      <c r="D12" s="6" t="s">
        <v>767</v>
      </c>
      <c r="E12" s="13">
        <v>1</v>
      </c>
      <c r="F12" t="s">
        <v>753</v>
      </c>
      <c r="G12" s="6" t="s">
        <v>754</v>
      </c>
      <c r="H12" t="str">
        <f>_xlfn.XLOOKUP(L_TB[[#This Row],[Mã FS]],L_FS[MÃ],L_FS[CHỈ TIÊU],"-")</f>
        <v>Các khoản tương đương tiền</v>
      </c>
    </row>
    <row r="13" spans="1:8" x14ac:dyDescent="0.3">
      <c r="C13" s="6" t="s">
        <v>768</v>
      </c>
      <c r="D13" s="6" t="s">
        <v>769</v>
      </c>
      <c r="E13" s="13">
        <v>1</v>
      </c>
      <c r="F13" t="s">
        <v>753</v>
      </c>
      <c r="G13" s="6" t="s">
        <v>762</v>
      </c>
      <c r="H13" t="str">
        <f>_xlfn.XLOOKUP(L_TB[[#This Row],[Mã FS]],L_FS[MÃ],L_FS[CHỈ TIÊU],"-")</f>
        <v>Đầu tư nắm giữ đến ngày đáo hạn ngắn hạn</v>
      </c>
    </row>
    <row r="14" spans="1:8" x14ac:dyDescent="0.3">
      <c r="A14" s="7" t="s">
        <v>25</v>
      </c>
      <c r="C14" s="6" t="s">
        <v>770</v>
      </c>
      <c r="D14" s="6" t="s">
        <v>771</v>
      </c>
      <c r="E14" s="13">
        <v>1</v>
      </c>
      <c r="F14" t="s">
        <v>753</v>
      </c>
      <c r="G14" s="6" t="s">
        <v>765</v>
      </c>
      <c r="H14" t="str">
        <f>_xlfn.XLOOKUP(L_TB[[#This Row],[Mã FS]],L_FS[MÃ],L_FS[CHỈ TIÊU],"-")</f>
        <v>Đầu tư nắm giữ đến ngày đáo hạn dài hạn</v>
      </c>
    </row>
    <row r="15" spans="1:8" x14ac:dyDescent="0.3">
      <c r="C15" s="6" t="s">
        <v>772</v>
      </c>
      <c r="D15" s="6" t="s">
        <v>773</v>
      </c>
      <c r="E15" s="13">
        <v>1</v>
      </c>
      <c r="F15" t="s">
        <v>753</v>
      </c>
      <c r="G15" s="6" t="s">
        <v>754</v>
      </c>
      <c r="H15" t="str">
        <f>_xlfn.XLOOKUP(L_TB[[#This Row],[Mã FS]],L_FS[MÃ],L_FS[CHỈ TIÊU],"-")</f>
        <v>Các khoản tương đương tiền</v>
      </c>
    </row>
    <row r="16" spans="1:8" x14ac:dyDescent="0.3">
      <c r="A16" s="8" t="s">
        <v>30</v>
      </c>
      <c r="C16" s="6" t="s">
        <v>774</v>
      </c>
      <c r="D16" s="6" t="s">
        <v>775</v>
      </c>
      <c r="E16" s="13">
        <v>1</v>
      </c>
      <c r="F16" t="s">
        <v>753</v>
      </c>
      <c r="G16" s="6" t="s">
        <v>776</v>
      </c>
      <c r="H16" t="str">
        <f>_xlfn.XLOOKUP(L_TB[[#This Row],[Mã FS]],L_FS[MÃ],L_FS[CHỈ TIÊU],"-")</f>
        <v>Phải thu về cho vay dài hạn</v>
      </c>
    </row>
    <row r="17" spans="1:8" x14ac:dyDescent="0.3">
      <c r="C17" s="6" t="s">
        <v>777</v>
      </c>
      <c r="D17" s="6" t="s">
        <v>778</v>
      </c>
      <c r="E17" s="13">
        <v>1</v>
      </c>
      <c r="F17" t="s">
        <v>753</v>
      </c>
      <c r="G17" s="6" t="s">
        <v>779</v>
      </c>
      <c r="H17" t="str">
        <f>_xlfn.XLOOKUP(L_TB[[#This Row],[Mã FS]],L_FS[MÃ],L_FS[CHỈ TIÊU],"-")</f>
        <v>Phải thu về cho vay ngắn hạn</v>
      </c>
    </row>
    <row r="18" spans="1:8" x14ac:dyDescent="0.3">
      <c r="A18" s="8" t="s">
        <v>35</v>
      </c>
      <c r="C18" s="6" t="s">
        <v>780</v>
      </c>
      <c r="D18" s="6" t="s">
        <v>781</v>
      </c>
      <c r="E18" s="13">
        <v>1</v>
      </c>
      <c r="F18" t="s">
        <v>753</v>
      </c>
      <c r="G18" s="6" t="s">
        <v>754</v>
      </c>
      <c r="H18" t="str">
        <f>_xlfn.XLOOKUP(L_TB[[#This Row],[Mã FS]],L_FS[MÃ],L_FS[CHỈ TIÊU],"-")</f>
        <v>Các khoản tương đương tiền</v>
      </c>
    </row>
    <row r="19" spans="1:8" x14ac:dyDescent="0.3">
      <c r="C19" s="6" t="s">
        <v>782</v>
      </c>
      <c r="D19" s="6" t="s">
        <v>783</v>
      </c>
      <c r="E19" s="13">
        <v>1</v>
      </c>
      <c r="F19" t="s">
        <v>753</v>
      </c>
      <c r="G19" s="6" t="s">
        <v>762</v>
      </c>
      <c r="H19" t="str">
        <f>_xlfn.XLOOKUP(L_TB[[#This Row],[Mã FS]],L_FS[MÃ],L_FS[CHỈ TIÊU],"-")</f>
        <v>Đầu tư nắm giữ đến ngày đáo hạn ngắn hạn</v>
      </c>
    </row>
    <row r="20" spans="1:8" x14ac:dyDescent="0.3">
      <c r="A20" s="8" t="s">
        <v>36</v>
      </c>
      <c r="C20" s="6" t="s">
        <v>784</v>
      </c>
      <c r="D20" s="6" t="s">
        <v>785</v>
      </c>
      <c r="E20" s="13">
        <v>1</v>
      </c>
      <c r="F20" t="s">
        <v>753</v>
      </c>
      <c r="G20" s="6" t="s">
        <v>765</v>
      </c>
      <c r="H20" t="str">
        <f>_xlfn.XLOOKUP(L_TB[[#This Row],[Mã FS]],L_FS[MÃ],L_FS[CHỈ TIÊU],"-")</f>
        <v>Đầu tư nắm giữ đến ngày đáo hạn dài hạn</v>
      </c>
    </row>
    <row r="21" spans="1:8" x14ac:dyDescent="0.3">
      <c r="C21" s="6" t="s">
        <v>786</v>
      </c>
      <c r="D21" s="6" t="s">
        <v>787</v>
      </c>
      <c r="E21" s="13">
        <v>1</v>
      </c>
      <c r="F21" t="s">
        <v>753</v>
      </c>
      <c r="G21" s="6" t="s">
        <v>754</v>
      </c>
      <c r="H21" t="str">
        <f>_xlfn.XLOOKUP(L_TB[[#This Row],[Mã FS]],L_FS[MÃ],L_FS[CHỈ TIÊU],"-")</f>
        <v>Các khoản tương đương tiền</v>
      </c>
    </row>
    <row r="22" spans="1:8" x14ac:dyDescent="0.3">
      <c r="A22" s="8" t="s">
        <v>37</v>
      </c>
      <c r="C22" s="6" t="s">
        <v>788</v>
      </c>
      <c r="D22" s="6" t="s">
        <v>789</v>
      </c>
      <c r="E22" s="13">
        <v>1</v>
      </c>
      <c r="F22" t="s">
        <v>753</v>
      </c>
      <c r="G22" s="6" t="s">
        <v>788</v>
      </c>
      <c r="H22" t="str">
        <f>_xlfn.XLOOKUP(L_TB[[#This Row],[Mã FS]],L_FS[MÃ],L_FS[CHỈ TIÊU],"-")</f>
        <v>Phải thu ngắn hạn của khách hàng</v>
      </c>
    </row>
    <row r="23" spans="1:8" x14ac:dyDescent="0.3">
      <c r="C23" s="6" t="s">
        <v>790</v>
      </c>
      <c r="D23" s="6" t="s">
        <v>791</v>
      </c>
      <c r="E23" s="13">
        <v>1</v>
      </c>
      <c r="F23" t="s">
        <v>753</v>
      </c>
      <c r="G23" s="6" t="s">
        <v>792</v>
      </c>
      <c r="H23" t="str">
        <f>_xlfn.XLOOKUP(L_TB[[#This Row],[Mã FS]],L_FS[MÃ],L_FS[CHỈ TIÊU],"-")</f>
        <v>Phải thu dài hạn của khách hàng</v>
      </c>
    </row>
    <row r="24" spans="1:8" x14ac:dyDescent="0.3">
      <c r="A24" s="8" t="s">
        <v>38</v>
      </c>
      <c r="C24" s="6" t="s">
        <v>793</v>
      </c>
      <c r="D24" s="6" t="s">
        <v>794</v>
      </c>
      <c r="E24" s="13">
        <v>-1</v>
      </c>
      <c r="F24" t="s">
        <v>753</v>
      </c>
      <c r="G24" s="6" t="s">
        <v>508</v>
      </c>
      <c r="H24" t="str">
        <f>_xlfn.XLOOKUP(L_TB[[#This Row],[Mã FS]],L_FS[MÃ],L_FS[CHỈ TIÊU],"-")</f>
        <v>Người mua trả tiền trước ngắn hạn</v>
      </c>
    </row>
    <row r="25" spans="1:8" x14ac:dyDescent="0.3">
      <c r="C25" s="6" t="s">
        <v>795</v>
      </c>
      <c r="D25" s="6" t="s">
        <v>796</v>
      </c>
      <c r="E25" s="13">
        <v>-1</v>
      </c>
      <c r="F25" t="s">
        <v>753</v>
      </c>
      <c r="G25" s="6" t="s">
        <v>234</v>
      </c>
      <c r="H25" t="str">
        <f>_xlfn.XLOOKUP(L_TB[[#This Row],[Mã FS]],L_FS[MÃ],L_FS[CHỈ TIÊU],"-")</f>
        <v>Người mua trả tiền trước dài hạn</v>
      </c>
    </row>
    <row r="26" spans="1:8" x14ac:dyDescent="0.3">
      <c r="A26" s="8" t="s">
        <v>39</v>
      </c>
      <c r="C26" s="6" t="s">
        <v>99</v>
      </c>
      <c r="D26" s="6" t="s">
        <v>797</v>
      </c>
      <c r="E26" s="13">
        <v>1</v>
      </c>
      <c r="F26" t="s">
        <v>753</v>
      </c>
      <c r="G26" s="6" t="s">
        <v>798</v>
      </c>
      <c r="H26" t="str">
        <f>_xlfn.XLOOKUP(L_TB[[#This Row],[Mã FS]],L_FS[MÃ],L_FS[CHỈ TIÊU],"-")</f>
        <v>Thuế GTGT được khấu trừ</v>
      </c>
    </row>
    <row r="27" spans="1:8" x14ac:dyDescent="0.3">
      <c r="C27" s="6" t="s">
        <v>799</v>
      </c>
      <c r="D27" s="6" t="s">
        <v>800</v>
      </c>
      <c r="E27" s="13">
        <v>1</v>
      </c>
      <c r="F27" t="s">
        <v>753</v>
      </c>
      <c r="G27" s="6" t="s">
        <v>99</v>
      </c>
      <c r="H27" t="str">
        <f>_xlfn.XLOOKUP(L_TB[[#This Row],[Mã FS]],L_FS[MÃ],L_FS[CHỈ TIÊU],"-")</f>
        <v>Phải thu nội bộ ngắn hạn</v>
      </c>
    </row>
    <row r="28" spans="1:8" x14ac:dyDescent="0.3">
      <c r="A28" s="8" t="s">
        <v>40</v>
      </c>
      <c r="C28" s="6" t="s">
        <v>801</v>
      </c>
      <c r="D28" s="6" t="s">
        <v>802</v>
      </c>
      <c r="E28" s="13">
        <v>1</v>
      </c>
      <c r="F28" t="s">
        <v>753</v>
      </c>
      <c r="G28" s="6" t="s">
        <v>803</v>
      </c>
      <c r="H28" t="str">
        <f>_xlfn.XLOOKUP(L_TB[[#This Row],[Mã FS]],L_FS[MÃ],L_FS[CHỈ TIÊU],"-")</f>
        <v>Phải thu nội bộ dài hạn</v>
      </c>
    </row>
    <row r="29" spans="1:8" x14ac:dyDescent="0.3">
      <c r="C29" s="6" t="s">
        <v>804</v>
      </c>
      <c r="D29" s="6" t="s">
        <v>805</v>
      </c>
      <c r="E29" s="13">
        <v>1</v>
      </c>
      <c r="F29" t="s">
        <v>753</v>
      </c>
      <c r="G29" s="6" t="s">
        <v>806</v>
      </c>
      <c r="H29" t="str">
        <f>_xlfn.XLOOKUP(L_TB[[#This Row],[Mã FS]],L_FS[MÃ],L_FS[CHỈ TIÊU],"-")</f>
        <v>Vốn kinh doanh ở đơn vị trực thuộc</v>
      </c>
    </row>
    <row r="30" spans="1:8" x14ac:dyDescent="0.3">
      <c r="C30" s="6" t="s">
        <v>807</v>
      </c>
      <c r="D30" s="6" t="s">
        <v>808</v>
      </c>
      <c r="E30" s="13">
        <v>1</v>
      </c>
      <c r="F30" t="s">
        <v>753</v>
      </c>
      <c r="G30" s="6" t="s">
        <v>504</v>
      </c>
      <c r="H30" t="str">
        <f>_xlfn.XLOOKUP(L_TB[[#This Row],[Mã FS]],L_FS[MÃ],L_FS[CHỈ TIÊU],"-")</f>
        <v>Tài sản thiếu chờ xử lý</v>
      </c>
    </row>
    <row r="31" spans="1:8" x14ac:dyDescent="0.3">
      <c r="C31" s="6" t="s">
        <v>809</v>
      </c>
      <c r="D31" s="6" t="s">
        <v>810</v>
      </c>
      <c r="E31" s="13">
        <v>1</v>
      </c>
      <c r="F31" t="s">
        <v>753</v>
      </c>
      <c r="G31" s="6" t="s">
        <v>799</v>
      </c>
      <c r="H31" t="str">
        <f>_xlfn.XLOOKUP(L_TB[[#This Row],[Mã FS]],L_FS[MÃ],L_FS[CHỈ TIÊU],"-")</f>
        <v>Các khoản phải thu khác</v>
      </c>
    </row>
    <row r="32" spans="1:8" x14ac:dyDescent="0.3">
      <c r="C32" s="6" t="s">
        <v>811</v>
      </c>
      <c r="D32" s="6" t="s">
        <v>812</v>
      </c>
      <c r="E32" s="13">
        <v>1</v>
      </c>
      <c r="F32" t="s">
        <v>753</v>
      </c>
      <c r="G32" s="6" t="s">
        <v>813</v>
      </c>
      <c r="H32" t="str">
        <f>_xlfn.XLOOKUP(L_TB[[#This Row],[Mã FS]],L_FS[MÃ],L_FS[CHỈ TIÊU],"-")</f>
        <v>Phải thu dài hạn khác</v>
      </c>
    </row>
    <row r="33" spans="3:8" x14ac:dyDescent="0.3">
      <c r="C33" s="6" t="s">
        <v>814</v>
      </c>
      <c r="D33" s="6" t="s">
        <v>815</v>
      </c>
      <c r="E33" s="13">
        <v>1</v>
      </c>
      <c r="F33" t="s">
        <v>753</v>
      </c>
      <c r="G33" s="6" t="s">
        <v>813</v>
      </c>
      <c r="H33" t="str">
        <f>_xlfn.XLOOKUP(L_TB[[#This Row],[Mã FS]],L_FS[MÃ],L_FS[CHỈ TIÊU],"-")</f>
        <v>Phải thu dài hạn khác</v>
      </c>
    </row>
    <row r="34" spans="3:8" x14ac:dyDescent="0.3">
      <c r="C34" s="6" t="s">
        <v>816</v>
      </c>
      <c r="D34" s="6" t="s">
        <v>817</v>
      </c>
      <c r="E34" s="13">
        <v>1</v>
      </c>
      <c r="F34" t="s">
        <v>753</v>
      </c>
      <c r="G34" s="6" t="s">
        <v>799</v>
      </c>
      <c r="H34" t="str">
        <f>_xlfn.XLOOKUP(L_TB[[#This Row],[Mã FS]],L_FS[MÃ],L_FS[CHỈ TIÊU],"-")</f>
        <v>Các khoản phải thu khác</v>
      </c>
    </row>
    <row r="35" spans="3:8" x14ac:dyDescent="0.3">
      <c r="C35" s="6" t="s">
        <v>818</v>
      </c>
      <c r="D35" s="6" t="s">
        <v>819</v>
      </c>
      <c r="E35" s="13">
        <v>-1</v>
      </c>
      <c r="F35" t="s">
        <v>753</v>
      </c>
      <c r="G35" s="6" t="s">
        <v>513</v>
      </c>
      <c r="H35" t="str">
        <f>_xlfn.XLOOKUP(L_TB[[#This Row],[Mã FS]],L_FS[MÃ],L_FS[CHỈ TIÊU],"-")</f>
        <v>Các khoản phải trả ngắn hạn khác</v>
      </c>
    </row>
    <row r="36" spans="3:8" x14ac:dyDescent="0.3">
      <c r="C36" s="6" t="s">
        <v>820</v>
      </c>
      <c r="D36" s="6" t="s">
        <v>821</v>
      </c>
      <c r="E36" s="13">
        <v>-1</v>
      </c>
      <c r="F36" t="s">
        <v>753</v>
      </c>
      <c r="G36" s="6" t="s">
        <v>528</v>
      </c>
      <c r="H36" t="str">
        <f>_xlfn.XLOOKUP(L_TB[[#This Row],[Mã FS]],L_FS[MÃ],L_FS[CHỈ TIÊU],"-")</f>
        <v>Phải trả dài hạn khác</v>
      </c>
    </row>
    <row r="37" spans="3:8" x14ac:dyDescent="0.3">
      <c r="C37" s="6" t="s">
        <v>822</v>
      </c>
      <c r="D37" s="6" t="s">
        <v>823</v>
      </c>
      <c r="E37" s="13">
        <v>1</v>
      </c>
      <c r="F37" t="s">
        <v>753</v>
      </c>
      <c r="G37" s="6" t="s">
        <v>824</v>
      </c>
      <c r="H37" t="str">
        <f>_xlfn.XLOOKUP(L_TB[[#This Row],[Mã FS]],L_FS[MÃ],L_FS[CHỈ TIÊU],"-")</f>
        <v>Tài sản dài hạn khác</v>
      </c>
    </row>
    <row r="38" spans="3:8" x14ac:dyDescent="0.3">
      <c r="C38" s="6" t="s">
        <v>825</v>
      </c>
      <c r="D38" s="6" t="s">
        <v>826</v>
      </c>
      <c r="E38" s="13">
        <v>1</v>
      </c>
      <c r="F38" t="s">
        <v>753</v>
      </c>
      <c r="G38" s="6" t="s">
        <v>799</v>
      </c>
      <c r="H38" t="str">
        <f>_xlfn.XLOOKUP(L_TB[[#This Row],[Mã FS]],L_FS[MÃ],L_FS[CHỈ TIÊU],"-")</f>
        <v>Các khoản phải thu khác</v>
      </c>
    </row>
    <row r="39" spans="3:8" x14ac:dyDescent="0.3">
      <c r="C39" s="6" t="s">
        <v>827</v>
      </c>
      <c r="D39" s="6" t="s">
        <v>828</v>
      </c>
      <c r="E39" s="13">
        <v>1</v>
      </c>
      <c r="F39" t="s">
        <v>753</v>
      </c>
      <c r="G39" s="6" t="s">
        <v>813</v>
      </c>
      <c r="H39" t="str">
        <f>_xlfn.XLOOKUP(L_TB[[#This Row],[Mã FS]],L_FS[MÃ],L_FS[CHỈ TIÊU],"-")</f>
        <v>Phải thu dài hạn khác</v>
      </c>
    </row>
    <row r="40" spans="3:8" x14ac:dyDescent="0.3">
      <c r="C40" s="6" t="s">
        <v>829</v>
      </c>
      <c r="D40" s="6" t="s">
        <v>830</v>
      </c>
      <c r="E40" s="13">
        <v>1</v>
      </c>
      <c r="F40" t="s">
        <v>753</v>
      </c>
      <c r="G40" s="6" t="s">
        <v>813</v>
      </c>
      <c r="H40" t="str">
        <f>_xlfn.XLOOKUP(L_TB[[#This Row],[Mã FS]],L_FS[MÃ],L_FS[CHỈ TIÊU],"-")</f>
        <v>Phải thu dài hạn khác</v>
      </c>
    </row>
    <row r="41" spans="3:8" x14ac:dyDescent="0.3">
      <c r="C41" s="6" t="s">
        <v>831</v>
      </c>
      <c r="D41" s="6" t="s">
        <v>832</v>
      </c>
      <c r="E41" s="13">
        <v>1</v>
      </c>
      <c r="F41" t="s">
        <v>753</v>
      </c>
      <c r="G41" s="6" t="s">
        <v>799</v>
      </c>
      <c r="H41" t="str">
        <f>_xlfn.XLOOKUP(L_TB[[#This Row],[Mã FS]],L_FS[MÃ],L_FS[CHỈ TIÊU],"-")</f>
        <v>Các khoản phải thu khác</v>
      </c>
    </row>
    <row r="42" spans="3:8" x14ac:dyDescent="0.3">
      <c r="C42" s="6" t="s">
        <v>79</v>
      </c>
      <c r="D42" s="6" t="s">
        <v>833</v>
      </c>
      <c r="E42" s="13">
        <v>1</v>
      </c>
      <c r="F42" t="s">
        <v>753</v>
      </c>
      <c r="G42" s="6" t="s">
        <v>834</v>
      </c>
      <c r="H42" t="str">
        <f>_xlfn.XLOOKUP(L_TB[[#This Row],[Mã FS]],L_FS[MÃ],L_FS[CHỈ TIÊU],"-")</f>
        <v>Hàng tồn kho</v>
      </c>
    </row>
    <row r="43" spans="3:8" x14ac:dyDescent="0.3">
      <c r="C43" s="6" t="s">
        <v>798</v>
      </c>
      <c r="D43" s="6" t="s">
        <v>835</v>
      </c>
      <c r="E43" s="13">
        <v>1</v>
      </c>
      <c r="F43" t="s">
        <v>753</v>
      </c>
      <c r="G43" s="6" t="s">
        <v>834</v>
      </c>
      <c r="H43" t="str">
        <f>_xlfn.XLOOKUP(L_TB[[#This Row],[Mã FS]],L_FS[MÃ],L_FS[CHỈ TIÊU],"-")</f>
        <v>Hàng tồn kho</v>
      </c>
    </row>
    <row r="44" spans="3:8" x14ac:dyDescent="0.3">
      <c r="C44" s="6" t="s">
        <v>836</v>
      </c>
      <c r="D44" s="6" t="s">
        <v>837</v>
      </c>
      <c r="E44" s="13">
        <v>1</v>
      </c>
      <c r="F44" t="s">
        <v>753</v>
      </c>
      <c r="G44" s="6" t="s">
        <v>834</v>
      </c>
      <c r="H44" t="str">
        <f>_xlfn.XLOOKUP(L_TB[[#This Row],[Mã FS]],L_FS[MÃ],L_FS[CHỈ TIÊU],"-")</f>
        <v>Hàng tồn kho</v>
      </c>
    </row>
    <row r="45" spans="3:8" x14ac:dyDescent="0.3">
      <c r="C45" s="6" t="s">
        <v>838</v>
      </c>
      <c r="D45" s="6" t="s">
        <v>839</v>
      </c>
      <c r="E45" s="13">
        <v>1</v>
      </c>
      <c r="F45" t="s">
        <v>753</v>
      </c>
      <c r="G45" s="6" t="s">
        <v>840</v>
      </c>
      <c r="H45" t="str">
        <f>_xlfn.XLOOKUP(L_TB[[#This Row],[Mã FS]],L_FS[MÃ],L_FS[CHỈ TIÊU],"-")</f>
        <v>Thiết bị, vật tư, phụ tùng thay thế dài hạn</v>
      </c>
    </row>
    <row r="46" spans="3:8" x14ac:dyDescent="0.3">
      <c r="C46" s="6" t="s">
        <v>841</v>
      </c>
      <c r="D46" s="6" t="s">
        <v>842</v>
      </c>
      <c r="E46" s="13">
        <v>1</v>
      </c>
      <c r="F46" t="s">
        <v>753</v>
      </c>
      <c r="G46" s="6" t="s">
        <v>834</v>
      </c>
      <c r="H46" t="str">
        <f>_xlfn.XLOOKUP(L_TB[[#This Row],[Mã FS]],L_FS[MÃ],L_FS[CHỈ TIÊU],"-")</f>
        <v>Hàng tồn kho</v>
      </c>
    </row>
    <row r="47" spans="3:8" x14ac:dyDescent="0.3">
      <c r="C47" s="6" t="s">
        <v>843</v>
      </c>
      <c r="D47" s="6" t="s">
        <v>844</v>
      </c>
      <c r="E47" s="13">
        <v>1</v>
      </c>
      <c r="F47" t="s">
        <v>753</v>
      </c>
      <c r="G47" s="6" t="s">
        <v>845</v>
      </c>
      <c r="H47" t="str">
        <f>_xlfn.XLOOKUP(L_TB[[#This Row],[Mã FS]],L_FS[MÃ],L_FS[CHỈ TIÊU],"-")</f>
        <v>Chi phí sản xuất, kinh doanh dở dang dài hạn</v>
      </c>
    </row>
    <row r="48" spans="3:8" x14ac:dyDescent="0.3">
      <c r="C48" s="6" t="s">
        <v>846</v>
      </c>
      <c r="D48" s="6" t="s">
        <v>847</v>
      </c>
      <c r="E48" s="13">
        <v>1</v>
      </c>
      <c r="F48" t="s">
        <v>753</v>
      </c>
      <c r="G48" s="6" t="s">
        <v>834</v>
      </c>
      <c r="H48" t="str">
        <f>_xlfn.XLOOKUP(L_TB[[#This Row],[Mã FS]],L_FS[MÃ],L_FS[CHỈ TIÊU],"-")</f>
        <v>Hàng tồn kho</v>
      </c>
    </row>
    <row r="49" spans="3:8" x14ac:dyDescent="0.3">
      <c r="C49" s="6" t="s">
        <v>848</v>
      </c>
      <c r="D49" s="6" t="s">
        <v>849</v>
      </c>
      <c r="E49" s="13">
        <v>1</v>
      </c>
      <c r="F49" t="s">
        <v>753</v>
      </c>
      <c r="G49" s="6" t="s">
        <v>834</v>
      </c>
      <c r="H49" t="str">
        <f>_xlfn.XLOOKUP(L_TB[[#This Row],[Mã FS]],L_FS[MÃ],L_FS[CHỈ TIÊU],"-")</f>
        <v>Hàng tồn kho</v>
      </c>
    </row>
    <row r="50" spans="3:8" x14ac:dyDescent="0.3">
      <c r="C50" s="6" t="s">
        <v>850</v>
      </c>
      <c r="D50" s="6" t="s">
        <v>851</v>
      </c>
      <c r="E50" s="13">
        <v>1</v>
      </c>
      <c r="F50" t="s">
        <v>753</v>
      </c>
      <c r="G50" s="6" t="s">
        <v>834</v>
      </c>
      <c r="H50" t="str">
        <f>_xlfn.XLOOKUP(L_TB[[#This Row],[Mã FS]],L_FS[MÃ],L_FS[CHỈ TIÊU],"-")</f>
        <v>Hàng tồn kho</v>
      </c>
    </row>
    <row r="51" spans="3:8" x14ac:dyDescent="0.3">
      <c r="C51" s="6" t="s">
        <v>89</v>
      </c>
      <c r="D51" s="6" t="s">
        <v>852</v>
      </c>
      <c r="E51" s="13">
        <v>1</v>
      </c>
      <c r="F51" t="s">
        <v>753</v>
      </c>
      <c r="G51" s="6" t="s">
        <v>834</v>
      </c>
      <c r="H51" t="str">
        <f>_xlfn.XLOOKUP(L_TB[[#This Row],[Mã FS]],L_FS[MÃ],L_FS[CHỈ TIÊU],"-")</f>
        <v>Hàng tồn kho</v>
      </c>
    </row>
    <row r="52" spans="3:8" x14ac:dyDescent="0.3">
      <c r="C52" s="6" t="s">
        <v>853</v>
      </c>
      <c r="D52" s="6" t="s">
        <v>854</v>
      </c>
      <c r="E52" s="13">
        <v>1</v>
      </c>
      <c r="F52" t="s">
        <v>753</v>
      </c>
      <c r="G52" s="6" t="s">
        <v>834</v>
      </c>
      <c r="H52" t="str">
        <f>_xlfn.XLOOKUP(L_TB[[#This Row],[Mã FS]],L_FS[MÃ],L_FS[CHỈ TIÊU],"-")</f>
        <v>Hàng tồn kho</v>
      </c>
    </row>
    <row r="53" spans="3:8" x14ac:dyDescent="0.3">
      <c r="C53" s="6" t="s">
        <v>855</v>
      </c>
      <c r="D53" s="6" t="s">
        <v>856</v>
      </c>
      <c r="E53" s="13">
        <v>-1</v>
      </c>
      <c r="F53" t="s">
        <v>753</v>
      </c>
      <c r="G53" s="6" t="s">
        <v>857</v>
      </c>
      <c r="H53" t="str">
        <f>_xlfn.XLOOKUP(L_TB[[#This Row],[Mã FS]],L_FS[MÃ],L_FS[CHỈ TIÊU],"-")</f>
        <v>Nguồn kinh phí đã hình thành TSCĐ</v>
      </c>
    </row>
    <row r="54" spans="3:8" x14ac:dyDescent="0.3">
      <c r="C54" s="6" t="s">
        <v>84</v>
      </c>
      <c r="D54" s="6" t="s">
        <v>858</v>
      </c>
      <c r="E54" s="13">
        <v>1</v>
      </c>
      <c r="F54" t="s">
        <v>753</v>
      </c>
      <c r="G54" s="6" t="s">
        <v>841</v>
      </c>
      <c r="H54" t="str">
        <f>_xlfn.XLOOKUP(L_TB[[#This Row],[Mã FS]],L_FS[MÃ],L_FS[CHỈ TIÊU],"-")</f>
        <v>Giao dịch mua bán lại trái phiếu Chính phủ</v>
      </c>
    </row>
    <row r="55" spans="3:8" x14ac:dyDescent="0.3">
      <c r="C55" s="6" t="s">
        <v>859</v>
      </c>
      <c r="D55" s="6" t="s">
        <v>860</v>
      </c>
      <c r="E55" s="13">
        <v>-1</v>
      </c>
      <c r="F55" t="s">
        <v>753</v>
      </c>
      <c r="G55" s="6" t="s">
        <v>404</v>
      </c>
      <c r="H55" t="str">
        <f>_xlfn.XLOOKUP(L_TB[[#This Row],[Mã FS]],L_FS[MÃ],L_FS[CHỈ TIÊU],"-")</f>
        <v>Giao dịch mua bán lại trái phiếu Chính phủ</v>
      </c>
    </row>
    <row r="56" spans="3:8" x14ac:dyDescent="0.3">
      <c r="C56" s="6" t="s">
        <v>792</v>
      </c>
      <c r="D56" s="6" t="s">
        <v>861</v>
      </c>
      <c r="E56" s="13">
        <v>1</v>
      </c>
      <c r="F56" t="s">
        <v>753</v>
      </c>
      <c r="G56" s="6" t="s">
        <v>862</v>
      </c>
      <c r="H56" t="str">
        <f>_xlfn.XLOOKUP(L_TB[[#This Row],[Mã FS]],L_FS[MÃ],L_FS[CHỈ TIÊU],"-")</f>
        <v>Nguyên giá TSCĐ hữu hình</v>
      </c>
    </row>
    <row r="57" spans="3:8" x14ac:dyDescent="0.3">
      <c r="C57" s="6" t="s">
        <v>863</v>
      </c>
      <c r="D57" s="6" t="s">
        <v>864</v>
      </c>
      <c r="E57" s="13">
        <v>1</v>
      </c>
      <c r="F57" t="s">
        <v>753</v>
      </c>
      <c r="G57" s="6" t="s">
        <v>865</v>
      </c>
      <c r="H57" t="str">
        <f>_xlfn.XLOOKUP(L_TB[[#This Row],[Mã FS]],L_FS[MÃ],L_FS[CHỈ TIÊU],"-")</f>
        <v>Nguyên giá TSCĐ thuê tài chính</v>
      </c>
    </row>
    <row r="58" spans="3:8" x14ac:dyDescent="0.3">
      <c r="C58" s="6" t="s">
        <v>806</v>
      </c>
      <c r="D58" s="6" t="s">
        <v>866</v>
      </c>
      <c r="E58" s="13">
        <v>1</v>
      </c>
      <c r="F58" t="s">
        <v>753</v>
      </c>
      <c r="G58" s="6" t="s">
        <v>109</v>
      </c>
      <c r="H58" t="str">
        <f>_xlfn.XLOOKUP(L_TB[[#This Row],[Mã FS]],L_FS[MÃ],L_FS[CHỈ TIÊU],"-")</f>
        <v>Nguyên giá TSCĐ vô hình</v>
      </c>
    </row>
    <row r="59" spans="3:8" x14ac:dyDescent="0.3">
      <c r="C59" s="6" t="s">
        <v>867</v>
      </c>
      <c r="D59" s="6" t="s">
        <v>868</v>
      </c>
      <c r="E59" s="13">
        <v>1</v>
      </c>
      <c r="F59" t="s">
        <v>753</v>
      </c>
      <c r="G59" s="6" t="s">
        <v>869</v>
      </c>
      <c r="H59" t="str">
        <f>_xlfn.XLOOKUP(L_TB[[#This Row],[Mã FS]],L_FS[MÃ],L_FS[CHỈ TIÊU],"-")</f>
        <v>Giá trị hao mòn lũy kế TSCĐ hữu hình</v>
      </c>
    </row>
    <row r="60" spans="3:8" x14ac:dyDescent="0.3">
      <c r="C60" s="6" t="s">
        <v>870</v>
      </c>
      <c r="D60" s="6" t="s">
        <v>871</v>
      </c>
      <c r="E60" s="13">
        <v>1</v>
      </c>
      <c r="F60" t="s">
        <v>753</v>
      </c>
      <c r="G60" s="6" t="s">
        <v>872</v>
      </c>
      <c r="H60" t="str">
        <f>_xlfn.XLOOKUP(L_TB[[#This Row],[Mã FS]],L_FS[MÃ],L_FS[CHỈ TIÊU],"-")</f>
        <v>Giá trị hao mòn lũy kế TSCĐ thuê tài chính</v>
      </c>
    </row>
    <row r="61" spans="3:8" x14ac:dyDescent="0.3">
      <c r="C61" s="6" t="s">
        <v>873</v>
      </c>
      <c r="D61" s="6" t="s">
        <v>874</v>
      </c>
      <c r="E61" s="13">
        <v>1</v>
      </c>
      <c r="F61" t="s">
        <v>753</v>
      </c>
      <c r="G61" s="6" t="s">
        <v>124</v>
      </c>
      <c r="H61" t="str">
        <f>_xlfn.XLOOKUP(L_TB[[#This Row],[Mã FS]],L_FS[MÃ],L_FS[CHỈ TIÊU],"-")</f>
        <v>Giá trị hao mòn lũy kế TSCĐ vô hình</v>
      </c>
    </row>
    <row r="62" spans="3:8" x14ac:dyDescent="0.3">
      <c r="C62" s="6" t="s">
        <v>875</v>
      </c>
      <c r="D62" s="6" t="s">
        <v>876</v>
      </c>
      <c r="E62" s="13">
        <v>1</v>
      </c>
      <c r="F62" t="s">
        <v>753</v>
      </c>
      <c r="G62" s="6" t="s">
        <v>877</v>
      </c>
      <c r="H62" t="str">
        <f>_xlfn.XLOOKUP(L_TB[[#This Row],[Mã FS]],L_FS[MÃ],L_FS[CHỈ TIÊU],"-")</f>
        <v>Giá trị hao mòn lũy kế (*) BĐS đầu tư</v>
      </c>
    </row>
    <row r="63" spans="3:8" x14ac:dyDescent="0.3">
      <c r="C63" s="6" t="s">
        <v>878</v>
      </c>
      <c r="D63" s="6" t="s">
        <v>879</v>
      </c>
      <c r="E63" s="13">
        <v>1</v>
      </c>
      <c r="F63" t="s">
        <v>753</v>
      </c>
      <c r="G63" s="6" t="s">
        <v>880</v>
      </c>
      <c r="H63" t="str">
        <f>_xlfn.XLOOKUP(L_TB[[#This Row],[Mã FS]],L_FS[MÃ],L_FS[CHỈ TIÊU],"-")</f>
        <v>Nguyên giá BĐS đầu tư</v>
      </c>
    </row>
    <row r="64" spans="3:8" x14ac:dyDescent="0.3">
      <c r="C64" s="6" t="s">
        <v>881</v>
      </c>
      <c r="D64" s="6" t="s">
        <v>882</v>
      </c>
      <c r="E64" s="13">
        <v>1</v>
      </c>
      <c r="F64" t="s">
        <v>753</v>
      </c>
      <c r="G64" s="6" t="s">
        <v>883</v>
      </c>
      <c r="H64" t="str">
        <f>_xlfn.XLOOKUP(L_TB[[#This Row],[Mã FS]],L_FS[MÃ],L_FS[CHỈ TIÊU],"-")</f>
        <v>Đầu tư vào công ty con</v>
      </c>
    </row>
    <row r="65" spans="3:8" x14ac:dyDescent="0.3">
      <c r="C65" s="6" t="s">
        <v>862</v>
      </c>
      <c r="D65" s="6" t="s">
        <v>884</v>
      </c>
      <c r="E65" s="13">
        <v>1</v>
      </c>
      <c r="F65" t="s">
        <v>753</v>
      </c>
      <c r="G65" s="6" t="s">
        <v>129</v>
      </c>
      <c r="H65" t="str">
        <f>_xlfn.XLOOKUP(L_TB[[#This Row],[Mã FS]],L_FS[MÃ],L_FS[CHỈ TIÊU],"-")</f>
        <v>Đầu tư vào công ty liên doanh, liên kết</v>
      </c>
    </row>
    <row r="66" spans="3:8" x14ac:dyDescent="0.3">
      <c r="C66" s="6" t="s">
        <v>109</v>
      </c>
      <c r="D66" s="6" t="s">
        <v>885</v>
      </c>
      <c r="E66" s="13">
        <v>1</v>
      </c>
      <c r="F66" t="s">
        <v>753</v>
      </c>
      <c r="G66" s="6" t="s">
        <v>886</v>
      </c>
      <c r="H66" t="str">
        <f>_xlfn.XLOOKUP(L_TB[[#This Row],[Mã FS]],L_FS[MÃ],L_FS[CHỈ TIÊU],"-")</f>
        <v>Đầu tư góp vốn vào đơn vị khác</v>
      </c>
    </row>
    <row r="67" spans="3:8" x14ac:dyDescent="0.3">
      <c r="C67" s="6" t="s">
        <v>887</v>
      </c>
      <c r="D67" s="6" t="s">
        <v>888</v>
      </c>
      <c r="E67" s="13">
        <v>1</v>
      </c>
      <c r="F67" t="s">
        <v>753</v>
      </c>
      <c r="G67" s="6" t="s">
        <v>846</v>
      </c>
      <c r="H67" t="str">
        <f>_xlfn.XLOOKUP(L_TB[[#This Row],[Mã FS]],L_FS[MÃ],L_FS[CHỈ TIÊU],"-")</f>
        <v>Tài sản ngắn hạn khác</v>
      </c>
    </row>
    <row r="68" spans="3:8" x14ac:dyDescent="0.3">
      <c r="C68" s="6" t="s">
        <v>889</v>
      </c>
      <c r="D68" s="6" t="s">
        <v>890</v>
      </c>
      <c r="E68" s="13">
        <v>1</v>
      </c>
      <c r="F68" t="s">
        <v>753</v>
      </c>
      <c r="G68" s="6" t="s">
        <v>824</v>
      </c>
      <c r="H68" t="str">
        <f>_xlfn.XLOOKUP(L_TB[[#This Row],[Mã FS]],L_FS[MÃ],L_FS[CHỈ TIÊU],"-")</f>
        <v>Tài sản dài hạn khác</v>
      </c>
    </row>
    <row r="69" spans="3:8" x14ac:dyDescent="0.3">
      <c r="C69" s="6" t="s">
        <v>891</v>
      </c>
      <c r="D69" s="6" t="s">
        <v>892</v>
      </c>
      <c r="E69" s="13">
        <v>1</v>
      </c>
      <c r="F69" t="s">
        <v>753</v>
      </c>
      <c r="G69" s="6" t="s">
        <v>893</v>
      </c>
      <c r="H69" t="str">
        <f>_xlfn.XLOOKUP(L_TB[[#This Row],[Mã FS]],L_FS[MÃ],L_FS[CHỈ TIÊU],"-")</f>
        <v>Dự phòng giảm giá chứng khoán kinh doanh (*)</v>
      </c>
    </row>
    <row r="70" spans="3:8" x14ac:dyDescent="0.3">
      <c r="C70" s="6" t="s">
        <v>894</v>
      </c>
      <c r="D70" s="6" t="s">
        <v>895</v>
      </c>
      <c r="E70" s="13">
        <v>1</v>
      </c>
      <c r="F70" t="s">
        <v>753</v>
      </c>
      <c r="G70" s="6" t="s">
        <v>896</v>
      </c>
      <c r="H70" t="str">
        <f>_xlfn.XLOOKUP(L_TB[[#This Row],[Mã FS]],L_FS[MÃ],L_FS[CHỈ TIÊU],"-")</f>
        <v>Dự phòng đầu tư tài chính dài hạn (*)</v>
      </c>
    </row>
    <row r="71" spans="3:8" x14ac:dyDescent="0.3">
      <c r="C71" s="6" t="s">
        <v>897</v>
      </c>
      <c r="D71" s="6" t="s">
        <v>898</v>
      </c>
      <c r="E71" s="13">
        <v>1</v>
      </c>
      <c r="F71" t="s">
        <v>753</v>
      </c>
      <c r="G71" s="6" t="s">
        <v>899</v>
      </c>
      <c r="H71" t="str">
        <f>_xlfn.XLOOKUP(L_TB[[#This Row],[Mã FS]],L_FS[MÃ],L_FS[CHỈ TIÊU],"-")</f>
        <v>Dự phòng phải thu ngắn hạn khó đòi (*)</v>
      </c>
    </row>
    <row r="72" spans="3:8" x14ac:dyDescent="0.3">
      <c r="C72" s="6" t="s">
        <v>900</v>
      </c>
      <c r="D72" s="6" t="s">
        <v>901</v>
      </c>
      <c r="E72" s="13">
        <v>1</v>
      </c>
      <c r="F72" t="s">
        <v>753</v>
      </c>
      <c r="G72" s="6" t="s">
        <v>902</v>
      </c>
      <c r="H72" t="str">
        <f>_xlfn.XLOOKUP(L_TB[[#This Row],[Mã FS]],L_FS[MÃ],L_FS[CHỈ TIÊU],"-")</f>
        <v>Dự phòng phải thu dài hạn khó đòi (*)</v>
      </c>
    </row>
    <row r="73" spans="3:8" x14ac:dyDescent="0.3">
      <c r="C73" s="6" t="s">
        <v>903</v>
      </c>
      <c r="D73" s="6" t="s">
        <v>904</v>
      </c>
      <c r="E73" s="13">
        <v>1</v>
      </c>
      <c r="F73" t="s">
        <v>753</v>
      </c>
      <c r="G73" s="6" t="s">
        <v>905</v>
      </c>
      <c r="H73" t="str">
        <f>_xlfn.XLOOKUP(L_TB[[#This Row],[Mã FS]],L_FS[MÃ],L_FS[CHỈ TIÊU],"-")</f>
        <v>Dự phòng giảm giá hàng tồn kho (*)</v>
      </c>
    </row>
    <row r="74" spans="3:8" x14ac:dyDescent="0.3">
      <c r="C74" s="6" t="s">
        <v>906</v>
      </c>
      <c r="D74" s="6" t="s">
        <v>907</v>
      </c>
      <c r="E74" s="13">
        <v>1</v>
      </c>
      <c r="F74" t="s">
        <v>753</v>
      </c>
      <c r="G74" s="6" t="s">
        <v>845</v>
      </c>
      <c r="H74" t="str">
        <f>_xlfn.XLOOKUP(L_TB[[#This Row],[Mã FS]],L_FS[MÃ],L_FS[CHỈ TIÊU],"-")</f>
        <v>Chi phí sản xuất, kinh doanh dở dang dài hạn</v>
      </c>
    </row>
    <row r="75" spans="3:8" x14ac:dyDescent="0.3">
      <c r="C75" s="6" t="s">
        <v>908</v>
      </c>
      <c r="D75" s="6" t="s">
        <v>909</v>
      </c>
      <c r="E75" s="13">
        <v>1</v>
      </c>
      <c r="F75" t="s">
        <v>753</v>
      </c>
      <c r="G75" s="6" t="s">
        <v>840</v>
      </c>
      <c r="H75" t="str">
        <f>_xlfn.XLOOKUP(L_TB[[#This Row],[Mã FS]],L_FS[MÃ],L_FS[CHỈ TIÊU],"-")</f>
        <v>Thiết bị, vật tư, phụ tùng thay thế dài hạn</v>
      </c>
    </row>
    <row r="76" spans="3:8" x14ac:dyDescent="0.3">
      <c r="C76" s="6" t="s">
        <v>845</v>
      </c>
      <c r="D76" s="6" t="s">
        <v>910</v>
      </c>
      <c r="E76" s="13">
        <v>1</v>
      </c>
      <c r="F76" t="s">
        <v>753</v>
      </c>
      <c r="G76" s="6" t="s">
        <v>911</v>
      </c>
      <c r="H76" t="str">
        <f>_xlfn.XLOOKUP(L_TB[[#This Row],[Mã FS]],L_FS[MÃ],L_FS[CHỈ TIÊU],"-")</f>
        <v>Chi phí xây dựng cơ bản dở dang</v>
      </c>
    </row>
    <row r="77" spans="3:8" x14ac:dyDescent="0.3">
      <c r="C77" s="6" t="s">
        <v>912</v>
      </c>
      <c r="D77" s="6" t="s">
        <v>913</v>
      </c>
      <c r="E77" s="13">
        <v>1</v>
      </c>
      <c r="F77" t="s">
        <v>753</v>
      </c>
      <c r="G77" s="6" t="s">
        <v>914</v>
      </c>
      <c r="H77" t="str">
        <f>_xlfn.XLOOKUP(L_TB[[#This Row],[Mã FS]],L_FS[MÃ],L_FS[CHỈ TIÊU],"-")</f>
        <v>Chi phí trả trước dài hạn</v>
      </c>
    </row>
    <row r="78" spans="3:8" x14ac:dyDescent="0.3">
      <c r="C78" s="6" t="s">
        <v>915</v>
      </c>
      <c r="D78" s="6" t="s">
        <v>916</v>
      </c>
      <c r="E78" s="13">
        <v>1</v>
      </c>
      <c r="F78" t="s">
        <v>753</v>
      </c>
      <c r="G78" s="6" t="s">
        <v>79</v>
      </c>
      <c r="H78" t="str">
        <f>_xlfn.XLOOKUP(L_TB[[#This Row],[Mã FS]],L_FS[MÃ],L_FS[CHỈ TIÊU],"-")</f>
        <v>Chi phí trả trước ngắn hạn</v>
      </c>
    </row>
    <row r="79" spans="3:8" x14ac:dyDescent="0.3">
      <c r="C79" s="6" t="s">
        <v>917</v>
      </c>
      <c r="D79" s="6" t="s">
        <v>918</v>
      </c>
      <c r="E79" s="13">
        <v>1</v>
      </c>
      <c r="F79" t="s">
        <v>753</v>
      </c>
      <c r="G79" s="6" t="s">
        <v>919</v>
      </c>
      <c r="H79" t="str">
        <f>_xlfn.XLOOKUP(L_TB[[#This Row],[Mã FS]],L_FS[MÃ],L_FS[CHỈ TIÊU],"-")</f>
        <v>Tài sản thuế thu nhập hoãn lại</v>
      </c>
    </row>
    <row r="80" spans="3:8" x14ac:dyDescent="0.3">
      <c r="C80" s="6" t="s">
        <v>920</v>
      </c>
      <c r="D80" s="6" t="s">
        <v>921</v>
      </c>
      <c r="E80" s="13">
        <v>1</v>
      </c>
      <c r="F80" t="s">
        <v>753</v>
      </c>
      <c r="G80" s="6" t="s">
        <v>813</v>
      </c>
      <c r="H80" t="str">
        <f>_xlfn.XLOOKUP(L_TB[[#This Row],[Mã FS]],L_FS[MÃ],L_FS[CHỈ TIÊU],"-")</f>
        <v>Phải thu dài hạn khác</v>
      </c>
    </row>
    <row r="81" spans="3:8" x14ac:dyDescent="0.3">
      <c r="C81" s="6" t="s">
        <v>922</v>
      </c>
      <c r="D81" s="6" t="s">
        <v>923</v>
      </c>
      <c r="E81" s="13">
        <v>1</v>
      </c>
      <c r="F81" t="s">
        <v>753</v>
      </c>
      <c r="G81" s="6" t="s">
        <v>799</v>
      </c>
      <c r="H81" t="str">
        <f>_xlfn.XLOOKUP(L_TB[[#This Row],[Mã FS]],L_FS[MÃ],L_FS[CHỈ TIÊU],"-")</f>
        <v>Các khoản phải thu khác</v>
      </c>
    </row>
    <row r="82" spans="3:8" x14ac:dyDescent="0.3">
      <c r="C82" s="6" t="s">
        <v>924</v>
      </c>
      <c r="D82" s="6" t="s">
        <v>925</v>
      </c>
      <c r="E82" s="13">
        <v>1</v>
      </c>
      <c r="F82" t="s">
        <v>753</v>
      </c>
      <c r="G82" s="6" t="s">
        <v>924</v>
      </c>
      <c r="H82" t="str">
        <f>_xlfn.XLOOKUP(L_TB[[#This Row],[Mã FS]],L_FS[MÃ],L_FS[CHỈ TIÊU],"-")</f>
        <v>Lợi thế thương mại</v>
      </c>
    </row>
    <row r="83" spans="3:8" x14ac:dyDescent="0.3">
      <c r="C83" s="6" t="s">
        <v>194</v>
      </c>
      <c r="D83" s="6" t="s">
        <v>926</v>
      </c>
      <c r="E83" s="13">
        <v>-1</v>
      </c>
      <c r="F83" t="s">
        <v>753</v>
      </c>
      <c r="G83" s="6" t="s">
        <v>14</v>
      </c>
      <c r="H83" t="str">
        <f>_xlfn.XLOOKUP(L_TB[[#This Row],[Mã FS]],L_FS[MÃ],L_FS[CHỈ TIÊU],"-")</f>
        <v>Phải trả người bán ngắn hạn</v>
      </c>
    </row>
    <row r="84" spans="3:8" x14ac:dyDescent="0.3">
      <c r="C84" s="6" t="s">
        <v>927</v>
      </c>
      <c r="D84" s="6" t="s">
        <v>928</v>
      </c>
      <c r="E84" s="13">
        <v>-1</v>
      </c>
      <c r="F84" t="s">
        <v>753</v>
      </c>
      <c r="G84" s="6" t="s">
        <v>194</v>
      </c>
      <c r="H84" t="str">
        <f>_xlfn.XLOOKUP(L_TB[[#This Row],[Mã FS]],L_FS[MÃ],L_FS[CHỈ TIÊU],"-")</f>
        <v>Phải trả người bán dài hạn</v>
      </c>
    </row>
    <row r="85" spans="3:8" x14ac:dyDescent="0.3">
      <c r="C85" s="6" t="s">
        <v>929</v>
      </c>
      <c r="D85" s="6" t="s">
        <v>930</v>
      </c>
      <c r="E85" s="13">
        <v>1</v>
      </c>
      <c r="F85" t="s">
        <v>753</v>
      </c>
      <c r="G85" s="6" t="s">
        <v>863</v>
      </c>
      <c r="H85" t="str">
        <f>_xlfn.XLOOKUP(L_TB[[#This Row],[Mã FS]],L_FS[MÃ],L_FS[CHỈ TIÊU],"-")</f>
        <v>Trả trước cho người bán dài hạn</v>
      </c>
    </row>
    <row r="86" spans="3:8" x14ac:dyDescent="0.3">
      <c r="C86" s="6" t="s">
        <v>931</v>
      </c>
      <c r="D86" s="6" t="s">
        <v>932</v>
      </c>
      <c r="E86" s="13">
        <v>1</v>
      </c>
      <c r="F86" t="s">
        <v>753</v>
      </c>
      <c r="G86" s="6" t="s">
        <v>933</v>
      </c>
      <c r="H86" t="str">
        <f>_xlfn.XLOOKUP(L_TB[[#This Row],[Mã FS]],L_FS[MÃ],L_FS[CHỈ TIÊU],"-")</f>
        <v>Trả trước cho người bán ngắn hạn</v>
      </c>
    </row>
    <row r="87" spans="3:8" x14ac:dyDescent="0.3">
      <c r="C87" s="6" t="s">
        <v>934</v>
      </c>
      <c r="D87" s="6" t="s">
        <v>935</v>
      </c>
      <c r="E87" s="13">
        <v>-1</v>
      </c>
      <c r="F87" t="s">
        <v>753</v>
      </c>
      <c r="G87" s="6" t="s">
        <v>204</v>
      </c>
      <c r="H87" t="str">
        <f>_xlfn.XLOOKUP(L_TB[[#This Row],[Mã FS]],L_FS[MÃ],L_FS[CHỈ TIÊU],"-")</f>
        <v>Thuế và các khoản phải nộp Nhà nước</v>
      </c>
    </row>
    <row r="88" spans="3:8" x14ac:dyDescent="0.3">
      <c r="C88" s="6" t="s">
        <v>936</v>
      </c>
      <c r="D88" s="6" t="s">
        <v>937</v>
      </c>
      <c r="E88" s="13">
        <v>1</v>
      </c>
      <c r="F88" t="s">
        <v>753</v>
      </c>
      <c r="G88" s="6" t="s">
        <v>836</v>
      </c>
      <c r="H88" t="str">
        <f>_xlfn.XLOOKUP(L_TB[[#This Row],[Mã FS]],L_FS[MÃ],L_FS[CHỈ TIÊU],"-")</f>
        <v>Thuế và các khoản phải thu Nhà nước</v>
      </c>
    </row>
    <row r="89" spans="3:8" x14ac:dyDescent="0.3">
      <c r="C89" s="6" t="s">
        <v>938</v>
      </c>
      <c r="D89" s="6" t="s">
        <v>939</v>
      </c>
      <c r="E89" s="13">
        <v>-1</v>
      </c>
      <c r="F89" t="s">
        <v>753</v>
      </c>
      <c r="G89" s="6" t="s">
        <v>204</v>
      </c>
      <c r="H89" t="str">
        <f>_xlfn.XLOOKUP(L_TB[[#This Row],[Mã FS]],L_FS[MÃ],L_FS[CHỈ TIÊU],"-")</f>
        <v>Thuế và các khoản phải nộp Nhà nước</v>
      </c>
    </row>
    <row r="90" spans="3:8" x14ac:dyDescent="0.3">
      <c r="C90" s="6" t="s">
        <v>940</v>
      </c>
      <c r="D90" s="6" t="s">
        <v>941</v>
      </c>
      <c r="E90" s="13">
        <v>1</v>
      </c>
      <c r="F90" t="s">
        <v>753</v>
      </c>
      <c r="G90" s="6" t="s">
        <v>836</v>
      </c>
      <c r="H90" t="str">
        <f>_xlfn.XLOOKUP(L_TB[[#This Row],[Mã FS]],L_FS[MÃ],L_FS[CHỈ TIÊU],"-")</f>
        <v>Thuế và các khoản phải thu Nhà nước</v>
      </c>
    </row>
    <row r="91" spans="3:8" x14ac:dyDescent="0.3">
      <c r="C91" s="6" t="s">
        <v>942</v>
      </c>
      <c r="D91" s="6" t="s">
        <v>943</v>
      </c>
      <c r="E91" s="13"/>
      <c r="F91" t="s">
        <v>753</v>
      </c>
      <c r="G91" s="6"/>
      <c r="H91" t="str">
        <f>_xlfn.XLOOKUP(L_TB[[#This Row],[Mã FS]],L_FS[MÃ],L_FS[CHỈ TIÊU],"-")</f>
        <v>-</v>
      </c>
    </row>
    <row r="92" spans="3:8" x14ac:dyDescent="0.3">
      <c r="C92" s="6" t="s">
        <v>944</v>
      </c>
      <c r="D92" s="6" t="s">
        <v>945</v>
      </c>
      <c r="E92" s="13">
        <v>-1</v>
      </c>
      <c r="F92" t="s">
        <v>753</v>
      </c>
      <c r="G92" s="6" t="s">
        <v>204</v>
      </c>
      <c r="H92" t="str">
        <f>_xlfn.XLOOKUP(L_TB[[#This Row],[Mã FS]],L_FS[MÃ],L_FS[CHỈ TIÊU],"-")</f>
        <v>Thuế và các khoản phải nộp Nhà nước</v>
      </c>
    </row>
    <row r="93" spans="3:8" x14ac:dyDescent="0.3">
      <c r="C93" s="6" t="s">
        <v>946</v>
      </c>
      <c r="D93" s="6" t="s">
        <v>947</v>
      </c>
      <c r="E93" s="13">
        <v>1</v>
      </c>
      <c r="F93" t="s">
        <v>753</v>
      </c>
      <c r="G93" s="6" t="s">
        <v>836</v>
      </c>
      <c r="H93" t="str">
        <f>_xlfn.XLOOKUP(L_TB[[#This Row],[Mã FS]],L_FS[MÃ],L_FS[CHỈ TIÊU],"-")</f>
        <v>Thuế và các khoản phải thu Nhà nước</v>
      </c>
    </row>
    <row r="94" spans="3:8" x14ac:dyDescent="0.3">
      <c r="C94" s="6" t="s">
        <v>948</v>
      </c>
      <c r="D94" s="6" t="s">
        <v>949</v>
      </c>
      <c r="E94" s="13">
        <v>-1</v>
      </c>
      <c r="F94" t="s">
        <v>753</v>
      </c>
      <c r="G94" s="6" t="s">
        <v>204</v>
      </c>
      <c r="H94" t="str">
        <f>_xlfn.XLOOKUP(L_TB[[#This Row],[Mã FS]],L_FS[MÃ],L_FS[CHỈ TIÊU],"-")</f>
        <v>Thuế và các khoản phải nộp Nhà nước</v>
      </c>
    </row>
    <row r="95" spans="3:8" x14ac:dyDescent="0.3">
      <c r="C95" s="6" t="s">
        <v>950</v>
      </c>
      <c r="D95" s="6" t="s">
        <v>951</v>
      </c>
      <c r="E95" s="13"/>
      <c r="F95" t="s">
        <v>753</v>
      </c>
      <c r="G95" s="6"/>
      <c r="H95" t="str">
        <f>_xlfn.XLOOKUP(L_TB[[#This Row],[Mã FS]],L_FS[MÃ],L_FS[CHỈ TIÊU],"-")</f>
        <v>-</v>
      </c>
    </row>
    <row r="96" spans="3:8" x14ac:dyDescent="0.3">
      <c r="C96" s="6" t="s">
        <v>952</v>
      </c>
      <c r="D96" s="6" t="s">
        <v>953</v>
      </c>
      <c r="E96" s="13">
        <v>1</v>
      </c>
      <c r="F96" t="s">
        <v>753</v>
      </c>
      <c r="G96" s="6" t="s">
        <v>836</v>
      </c>
      <c r="H96" t="str">
        <f>_xlfn.XLOOKUP(L_TB[[#This Row],[Mã FS]],L_FS[MÃ],L_FS[CHỈ TIÊU],"-")</f>
        <v>Thuế và các khoản phải thu Nhà nước</v>
      </c>
    </row>
    <row r="97" spans="3:8" x14ac:dyDescent="0.3">
      <c r="C97" s="6" t="s">
        <v>954</v>
      </c>
      <c r="D97" s="6" t="s">
        <v>955</v>
      </c>
      <c r="E97" s="13">
        <v>-1</v>
      </c>
      <c r="F97" t="s">
        <v>753</v>
      </c>
      <c r="G97" s="6" t="s">
        <v>204</v>
      </c>
      <c r="H97" t="str">
        <f>_xlfn.XLOOKUP(L_TB[[#This Row],[Mã FS]],L_FS[MÃ],L_FS[CHỈ TIÊU],"-")</f>
        <v>Thuế và các khoản phải nộp Nhà nước</v>
      </c>
    </row>
    <row r="98" spans="3:8" x14ac:dyDescent="0.3">
      <c r="C98" s="6" t="s">
        <v>956</v>
      </c>
      <c r="D98" s="6" t="s">
        <v>957</v>
      </c>
      <c r="E98" s="13">
        <v>1</v>
      </c>
      <c r="F98" t="s">
        <v>753</v>
      </c>
      <c r="G98" s="6" t="s">
        <v>836</v>
      </c>
      <c r="H98" t="str">
        <f>_xlfn.XLOOKUP(L_TB[[#This Row],[Mã FS]],L_FS[MÃ],L_FS[CHỈ TIÊU],"-")</f>
        <v>Thuế và các khoản phải thu Nhà nước</v>
      </c>
    </row>
    <row r="99" spans="3:8" x14ac:dyDescent="0.3">
      <c r="C99" s="6" t="s">
        <v>958</v>
      </c>
      <c r="D99" s="6" t="s">
        <v>959</v>
      </c>
      <c r="E99" s="13">
        <v>-1</v>
      </c>
      <c r="F99" t="s">
        <v>753</v>
      </c>
      <c r="G99" s="6" t="s">
        <v>204</v>
      </c>
      <c r="H99" t="str">
        <f>_xlfn.XLOOKUP(L_TB[[#This Row],[Mã FS]],L_FS[MÃ],L_FS[CHỈ TIÊU],"-")</f>
        <v>Thuế và các khoản phải nộp Nhà nước</v>
      </c>
    </row>
    <row r="100" spans="3:8" x14ac:dyDescent="0.3">
      <c r="C100" s="6" t="s">
        <v>960</v>
      </c>
      <c r="D100" s="6" t="s">
        <v>961</v>
      </c>
      <c r="E100" s="13">
        <v>1</v>
      </c>
      <c r="F100" t="s">
        <v>753</v>
      </c>
      <c r="G100" s="6" t="s">
        <v>836</v>
      </c>
      <c r="H100" t="str">
        <f>_xlfn.XLOOKUP(L_TB[[#This Row],[Mã FS]],L_FS[MÃ],L_FS[CHỈ TIÊU],"-")</f>
        <v>Thuế và các khoản phải thu Nhà nước</v>
      </c>
    </row>
    <row r="101" spans="3:8" x14ac:dyDescent="0.3">
      <c r="C101" s="6" t="s">
        <v>962</v>
      </c>
      <c r="D101" s="6" t="s">
        <v>963</v>
      </c>
      <c r="E101" s="13">
        <v>-1</v>
      </c>
      <c r="F101" t="s">
        <v>753</v>
      </c>
      <c r="G101" s="6" t="s">
        <v>204</v>
      </c>
      <c r="H101" t="str">
        <f>_xlfn.XLOOKUP(L_TB[[#This Row],[Mã FS]],L_FS[MÃ],L_FS[CHỈ TIÊU],"-")</f>
        <v>Thuế và các khoản phải nộp Nhà nước</v>
      </c>
    </row>
    <row r="102" spans="3:8" x14ac:dyDescent="0.3">
      <c r="C102" s="6" t="s">
        <v>964</v>
      </c>
      <c r="D102" s="6" t="s">
        <v>965</v>
      </c>
      <c r="E102" s="13">
        <v>1</v>
      </c>
      <c r="F102" t="s">
        <v>753</v>
      </c>
      <c r="G102" s="6" t="s">
        <v>836</v>
      </c>
      <c r="H102" t="str">
        <f>_xlfn.XLOOKUP(L_TB[[#This Row],[Mã FS]],L_FS[MÃ],L_FS[CHỈ TIÊU],"-")</f>
        <v>Thuế và các khoản phải thu Nhà nước</v>
      </c>
    </row>
    <row r="103" spans="3:8" x14ac:dyDescent="0.3">
      <c r="C103" s="6" t="s">
        <v>966</v>
      </c>
      <c r="D103" s="6" t="s">
        <v>967</v>
      </c>
      <c r="E103" s="13">
        <v>-1</v>
      </c>
      <c r="F103" t="s">
        <v>753</v>
      </c>
      <c r="G103" s="6" t="s">
        <v>204</v>
      </c>
      <c r="H103" t="str">
        <f>_xlfn.XLOOKUP(L_TB[[#This Row],[Mã FS]],L_FS[MÃ],L_FS[CHỈ TIÊU],"-")</f>
        <v>Thuế và các khoản phải nộp Nhà nước</v>
      </c>
    </row>
    <row r="104" spans="3:8" x14ac:dyDescent="0.3">
      <c r="C104" s="6" t="s">
        <v>968</v>
      </c>
      <c r="D104" s="6" t="s">
        <v>969</v>
      </c>
      <c r="E104" s="13">
        <v>1</v>
      </c>
      <c r="F104" t="s">
        <v>753</v>
      </c>
      <c r="G104" s="6" t="s">
        <v>836</v>
      </c>
      <c r="H104" t="str">
        <f>_xlfn.XLOOKUP(L_TB[[#This Row],[Mã FS]],L_FS[MÃ],L_FS[CHỈ TIÊU],"-")</f>
        <v>Thuế và các khoản phải thu Nhà nước</v>
      </c>
    </row>
    <row r="105" spans="3:8" x14ac:dyDescent="0.3">
      <c r="C105" s="6" t="s">
        <v>970</v>
      </c>
      <c r="D105" s="6" t="s">
        <v>971</v>
      </c>
      <c r="E105" s="13">
        <v>-1</v>
      </c>
      <c r="F105" t="s">
        <v>753</v>
      </c>
      <c r="G105" s="6" t="s">
        <v>204</v>
      </c>
      <c r="H105" t="str">
        <f>_xlfn.XLOOKUP(L_TB[[#This Row],[Mã FS]],L_FS[MÃ],L_FS[CHỈ TIÊU],"-")</f>
        <v>Thuế và các khoản phải nộp Nhà nước</v>
      </c>
    </row>
    <row r="106" spans="3:8" x14ac:dyDescent="0.3">
      <c r="C106" s="6" t="s">
        <v>972</v>
      </c>
      <c r="D106" s="6" t="s">
        <v>973</v>
      </c>
      <c r="E106" s="13">
        <v>1</v>
      </c>
      <c r="F106" t="s">
        <v>753</v>
      </c>
      <c r="G106" s="6" t="s">
        <v>836</v>
      </c>
      <c r="H106" t="str">
        <f>_xlfn.XLOOKUP(L_TB[[#This Row],[Mã FS]],L_FS[MÃ],L_FS[CHỈ TIÊU],"-")</f>
        <v>Thuế và các khoản phải thu Nhà nước</v>
      </c>
    </row>
    <row r="107" spans="3:8" x14ac:dyDescent="0.3">
      <c r="C107" s="6" t="s">
        <v>974</v>
      </c>
      <c r="D107" s="6" t="s">
        <v>975</v>
      </c>
      <c r="E107" s="13">
        <v>-1</v>
      </c>
      <c r="F107" t="s">
        <v>753</v>
      </c>
      <c r="G107" s="6" t="s">
        <v>204</v>
      </c>
      <c r="H107" t="str">
        <f>_xlfn.XLOOKUP(L_TB[[#This Row],[Mã FS]],L_FS[MÃ],L_FS[CHỈ TIÊU],"-")</f>
        <v>Thuế và các khoản phải nộp Nhà nước</v>
      </c>
    </row>
    <row r="108" spans="3:8" x14ac:dyDescent="0.3">
      <c r="C108" s="6" t="s">
        <v>976</v>
      </c>
      <c r="D108" s="6" t="s">
        <v>977</v>
      </c>
      <c r="E108" s="13">
        <v>1</v>
      </c>
      <c r="F108" t="s">
        <v>753</v>
      </c>
      <c r="G108" s="6" t="s">
        <v>836</v>
      </c>
      <c r="H108" t="str">
        <f>_xlfn.XLOOKUP(L_TB[[#This Row],[Mã FS]],L_FS[MÃ],L_FS[CHỈ TIÊU],"-")</f>
        <v>Thuế và các khoản phải thu Nhà nước</v>
      </c>
    </row>
    <row r="109" spans="3:8" x14ac:dyDescent="0.3">
      <c r="C109" s="6" t="s">
        <v>214</v>
      </c>
      <c r="D109" s="6" t="s">
        <v>978</v>
      </c>
      <c r="E109" s="13">
        <v>-1</v>
      </c>
      <c r="F109" t="s">
        <v>753</v>
      </c>
      <c r="G109" s="6" t="s">
        <v>17</v>
      </c>
      <c r="H109" t="str">
        <f>_xlfn.XLOOKUP(L_TB[[#This Row],[Mã FS]],L_FS[MÃ],L_FS[CHỈ TIÊU],"-")</f>
        <v>Phải trả người lao động</v>
      </c>
    </row>
    <row r="110" spans="3:8" x14ac:dyDescent="0.3">
      <c r="C110" s="6" t="s">
        <v>979</v>
      </c>
      <c r="D110" s="6" t="s">
        <v>980</v>
      </c>
      <c r="E110" s="13">
        <v>1</v>
      </c>
      <c r="F110" t="s">
        <v>753</v>
      </c>
      <c r="G110" s="6" t="s">
        <v>799</v>
      </c>
      <c r="H110" t="str">
        <f>_xlfn.XLOOKUP(L_TB[[#This Row],[Mã FS]],L_FS[MÃ],L_FS[CHỈ TIÊU],"-")</f>
        <v>Các khoản phải thu khác</v>
      </c>
    </row>
    <row r="111" spans="3:8" x14ac:dyDescent="0.3">
      <c r="C111" s="6" t="s">
        <v>981</v>
      </c>
      <c r="D111" s="6" t="s">
        <v>982</v>
      </c>
      <c r="E111" s="13">
        <v>1</v>
      </c>
      <c r="F111" t="s">
        <v>753</v>
      </c>
      <c r="G111" s="6" t="s">
        <v>813</v>
      </c>
      <c r="H111" t="str">
        <f>_xlfn.XLOOKUP(L_TB[[#This Row],[Mã FS]],L_FS[MÃ],L_FS[CHỈ TIÊU],"-")</f>
        <v>Phải thu dài hạn khác</v>
      </c>
    </row>
    <row r="112" spans="3:8" x14ac:dyDescent="0.3">
      <c r="C112" s="6" t="s">
        <v>523</v>
      </c>
      <c r="D112" s="6" t="s">
        <v>983</v>
      </c>
      <c r="E112" s="13">
        <v>-1</v>
      </c>
      <c r="F112" t="s">
        <v>753</v>
      </c>
      <c r="G112" s="6" t="s">
        <v>304</v>
      </c>
      <c r="H112" t="str">
        <f>_xlfn.XLOOKUP(L_TB[[#This Row],[Mã FS]],L_FS[MÃ],L_FS[CHỈ TIÊU],"-")</f>
        <v>Chi phí phải trả ngắn hạn</v>
      </c>
    </row>
    <row r="113" spans="3:8" x14ac:dyDescent="0.3">
      <c r="C113" s="6" t="s">
        <v>984</v>
      </c>
      <c r="D113" s="6" t="s">
        <v>985</v>
      </c>
      <c r="E113" s="13">
        <v>-1</v>
      </c>
      <c r="F113" t="s">
        <v>753</v>
      </c>
      <c r="G113" s="6" t="s">
        <v>439</v>
      </c>
      <c r="H113" t="str">
        <f>_xlfn.XLOOKUP(L_TB[[#This Row],[Mã FS]],L_FS[MÃ],L_FS[CHỈ TIÊU],"-")</f>
        <v>Chi phí phải trả dài hạn</v>
      </c>
    </row>
    <row r="114" spans="3:8" x14ac:dyDescent="0.3">
      <c r="C114" s="6" t="s">
        <v>389</v>
      </c>
      <c r="D114" s="6" t="s">
        <v>986</v>
      </c>
      <c r="E114" s="13">
        <v>-1</v>
      </c>
      <c r="F114" t="s">
        <v>753</v>
      </c>
      <c r="G114" s="6" t="s">
        <v>414</v>
      </c>
      <c r="H114" t="str">
        <f>_xlfn.XLOOKUP(L_TB[[#This Row],[Mã FS]],L_FS[MÃ],L_FS[CHỈ TIÊU],"-")</f>
        <v>Phải trả nội bộ ngắn hạn</v>
      </c>
    </row>
    <row r="115" spans="3:8" x14ac:dyDescent="0.3">
      <c r="C115" s="6" t="s">
        <v>987</v>
      </c>
      <c r="D115" s="6" t="s">
        <v>988</v>
      </c>
      <c r="E115" s="13">
        <v>-1</v>
      </c>
      <c r="F115" t="s">
        <v>753</v>
      </c>
      <c r="G115" s="6" t="s">
        <v>523</v>
      </c>
      <c r="H115" t="str">
        <f>_xlfn.XLOOKUP(L_TB[[#This Row],[Mã FS]],L_FS[MÃ],L_FS[CHỈ TIÊU],"-")</f>
        <v>Phải trả nội bộ dài hạn</v>
      </c>
    </row>
    <row r="116" spans="3:8" x14ac:dyDescent="0.3">
      <c r="C116" s="6" t="s">
        <v>989</v>
      </c>
      <c r="D116" s="6" t="s">
        <v>990</v>
      </c>
      <c r="E116" s="13">
        <v>-1</v>
      </c>
      <c r="F116" t="s">
        <v>753</v>
      </c>
      <c r="G116" s="6" t="s">
        <v>214</v>
      </c>
      <c r="H116" t="str">
        <f>_xlfn.XLOOKUP(L_TB[[#This Row],[Mã FS]],L_FS[MÃ],L_FS[CHỈ TIÊU],"-")</f>
        <v>Phải trả nội bộ về vốn kinh doanh</v>
      </c>
    </row>
    <row r="117" spans="3:8" x14ac:dyDescent="0.3">
      <c r="C117" s="6" t="s">
        <v>528</v>
      </c>
      <c r="D117" s="6" t="s">
        <v>991</v>
      </c>
      <c r="E117" s="13">
        <v>-1</v>
      </c>
      <c r="F117" t="s">
        <v>753</v>
      </c>
      <c r="G117" s="6" t="s">
        <v>454</v>
      </c>
      <c r="H117" t="str">
        <f>_xlfn.XLOOKUP(L_TB[[#This Row],[Mã FS]],L_FS[MÃ],L_FS[CHỈ TIÊU],"-")</f>
        <v>Phải trả theo tiến độ kế hoạch HĐXD</v>
      </c>
    </row>
    <row r="118" spans="3:8" x14ac:dyDescent="0.3">
      <c r="C118" s="6" t="s">
        <v>992</v>
      </c>
      <c r="D118" s="6" t="s">
        <v>993</v>
      </c>
      <c r="E118" s="13">
        <v>1</v>
      </c>
      <c r="F118" t="s">
        <v>753</v>
      </c>
      <c r="G118" s="6" t="s">
        <v>994</v>
      </c>
      <c r="H118" t="str">
        <f>_xlfn.XLOOKUP(L_TB[[#This Row],[Mã FS]],L_FS[MÃ],L_FS[CHỈ TIÊU],"-")</f>
        <v>Phải thu theo tiến độ kế hoạch HĐXD</v>
      </c>
    </row>
    <row r="119" spans="3:8" x14ac:dyDescent="0.3">
      <c r="C119" s="6" t="s">
        <v>995</v>
      </c>
      <c r="D119" s="6" t="s">
        <v>996</v>
      </c>
      <c r="E119" s="13">
        <v>-1</v>
      </c>
      <c r="F119" t="s">
        <v>753</v>
      </c>
      <c r="G119" s="6" t="s">
        <v>513</v>
      </c>
      <c r="H119" t="str">
        <f>_xlfn.XLOOKUP(L_TB[[#This Row],[Mã FS]],L_FS[MÃ],L_FS[CHỈ TIÊU],"-")</f>
        <v>Các khoản phải trả ngắn hạn khác</v>
      </c>
    </row>
    <row r="120" spans="3:8" x14ac:dyDescent="0.3">
      <c r="C120" s="6" t="s">
        <v>997</v>
      </c>
      <c r="D120" s="6" t="s">
        <v>998</v>
      </c>
      <c r="E120" s="13">
        <v>-1</v>
      </c>
      <c r="F120" t="s">
        <v>753</v>
      </c>
      <c r="G120" s="6" t="s">
        <v>513</v>
      </c>
      <c r="H120" t="str">
        <f>_xlfn.XLOOKUP(L_TB[[#This Row],[Mã FS]],L_FS[MÃ],L_FS[CHỈ TIÊU],"-")</f>
        <v>Các khoản phải trả ngắn hạn khác</v>
      </c>
    </row>
    <row r="121" spans="3:8" x14ac:dyDescent="0.3">
      <c r="C121" s="6" t="s">
        <v>999</v>
      </c>
      <c r="D121" s="6" t="s">
        <v>1000</v>
      </c>
      <c r="E121" s="13">
        <v>-1</v>
      </c>
      <c r="F121" t="s">
        <v>753</v>
      </c>
      <c r="G121" s="6" t="s">
        <v>513</v>
      </c>
      <c r="H121" t="str">
        <f>_xlfn.XLOOKUP(L_TB[[#This Row],[Mã FS]],L_FS[MÃ],L_FS[CHỈ TIÊU],"-")</f>
        <v>Các khoản phải trả ngắn hạn khác</v>
      </c>
    </row>
    <row r="122" spans="3:8" x14ac:dyDescent="0.3">
      <c r="C122" s="6" t="s">
        <v>1001</v>
      </c>
      <c r="D122" s="6" t="s">
        <v>1002</v>
      </c>
      <c r="E122" s="13">
        <v>-1</v>
      </c>
      <c r="F122" t="s">
        <v>753</v>
      </c>
      <c r="G122" s="6" t="s">
        <v>513</v>
      </c>
      <c r="H122" t="str">
        <f>_xlfn.XLOOKUP(L_TB[[#This Row],[Mã FS]],L_FS[MÃ],L_FS[CHỈ TIÊU],"-")</f>
        <v>Các khoản phải trả ngắn hạn khác</v>
      </c>
    </row>
    <row r="123" spans="3:8" x14ac:dyDescent="0.3">
      <c r="C123" s="6" t="s">
        <v>1003</v>
      </c>
      <c r="D123" s="6" t="s">
        <v>1004</v>
      </c>
      <c r="E123" s="13">
        <v>-1</v>
      </c>
      <c r="F123" t="s">
        <v>753</v>
      </c>
      <c r="G123" s="6" t="s">
        <v>513</v>
      </c>
      <c r="H123" t="str">
        <f>_xlfn.XLOOKUP(L_TB[[#This Row],[Mã FS]],L_FS[MÃ],L_FS[CHỈ TIÊU],"-")</f>
        <v>Các khoản phải trả ngắn hạn khác</v>
      </c>
    </row>
    <row r="124" spans="3:8" x14ac:dyDescent="0.3">
      <c r="C124" s="6" t="s">
        <v>1005</v>
      </c>
      <c r="D124" s="6" t="s">
        <v>1006</v>
      </c>
      <c r="E124" s="13">
        <v>-1</v>
      </c>
      <c r="F124" t="s">
        <v>753</v>
      </c>
      <c r="G124" s="6" t="s">
        <v>513</v>
      </c>
      <c r="H124" t="str">
        <f>_xlfn.XLOOKUP(L_TB[[#This Row],[Mã FS]],L_FS[MÃ],L_FS[CHỈ TIÊU],"-")</f>
        <v>Các khoản phải trả ngắn hạn khác</v>
      </c>
    </row>
    <row r="125" spans="3:8" x14ac:dyDescent="0.3">
      <c r="C125" s="6" t="s">
        <v>1007</v>
      </c>
      <c r="D125" s="6" t="s">
        <v>1008</v>
      </c>
      <c r="E125" s="13">
        <v>-1</v>
      </c>
      <c r="F125" t="s">
        <v>753</v>
      </c>
      <c r="G125" s="6" t="s">
        <v>274</v>
      </c>
      <c r="H125" t="str">
        <f>_xlfn.XLOOKUP(L_TB[[#This Row],[Mã FS]],L_FS[MÃ],L_FS[CHỈ TIÊU],"-")</f>
        <v>Doanh thu chưa thực hiện ngắn hạn</v>
      </c>
    </row>
    <row r="126" spans="3:8" x14ac:dyDescent="0.3">
      <c r="C126" s="6" t="s">
        <v>1009</v>
      </c>
      <c r="D126" s="6" t="s">
        <v>1010</v>
      </c>
      <c r="E126" s="13">
        <v>-1</v>
      </c>
      <c r="F126" t="s">
        <v>753</v>
      </c>
      <c r="G126" s="6" t="s">
        <v>389</v>
      </c>
      <c r="H126" t="str">
        <f>_xlfn.XLOOKUP(L_TB[[#This Row],[Mã FS]],L_FS[MÃ],L_FS[CHỈ TIÊU],"-")</f>
        <v>Doanh thu chưa thực hiện dài hạn</v>
      </c>
    </row>
    <row r="127" spans="3:8" x14ac:dyDescent="0.3">
      <c r="C127" s="6" t="s">
        <v>1011</v>
      </c>
      <c r="D127" s="6" t="s">
        <v>1012</v>
      </c>
      <c r="E127" s="13">
        <v>-1</v>
      </c>
      <c r="F127" t="s">
        <v>753</v>
      </c>
      <c r="G127" s="6" t="s">
        <v>513</v>
      </c>
      <c r="H127" t="str">
        <f>_xlfn.XLOOKUP(L_TB[[#This Row],[Mã FS]],L_FS[MÃ],L_FS[CHỈ TIÊU],"-")</f>
        <v>Các khoản phải trả ngắn hạn khác</v>
      </c>
    </row>
    <row r="128" spans="3:8" x14ac:dyDescent="0.3">
      <c r="C128" s="6" t="s">
        <v>1013</v>
      </c>
      <c r="D128" s="6" t="s">
        <v>1014</v>
      </c>
      <c r="E128" s="13">
        <v>1</v>
      </c>
      <c r="F128" t="s">
        <v>753</v>
      </c>
      <c r="G128" s="6" t="s">
        <v>813</v>
      </c>
      <c r="H128" t="str">
        <f>_xlfn.XLOOKUP(L_TB[[#This Row],[Mã FS]],L_FS[MÃ],L_FS[CHỈ TIÊU],"-")</f>
        <v>Phải thu dài hạn khác</v>
      </c>
    </row>
    <row r="129" spans="3:8" x14ac:dyDescent="0.3">
      <c r="C129" s="6" t="s">
        <v>1015</v>
      </c>
      <c r="D129" s="6" t="s">
        <v>1016</v>
      </c>
      <c r="E129" s="13">
        <v>1</v>
      </c>
      <c r="F129" t="s">
        <v>753</v>
      </c>
      <c r="G129" s="6" t="s">
        <v>799</v>
      </c>
      <c r="H129" t="str">
        <f>_xlfn.XLOOKUP(L_TB[[#This Row],[Mã FS]],L_FS[MÃ],L_FS[CHỈ TIÊU],"-")</f>
        <v>Các khoản phải thu khác</v>
      </c>
    </row>
    <row r="130" spans="3:8" x14ac:dyDescent="0.3">
      <c r="C130" s="6" t="s">
        <v>1017</v>
      </c>
      <c r="D130" s="6" t="s">
        <v>1018</v>
      </c>
      <c r="E130" s="13">
        <v>-1</v>
      </c>
      <c r="F130" t="s">
        <v>753</v>
      </c>
      <c r="G130" s="6" t="s">
        <v>528</v>
      </c>
      <c r="H130" t="str">
        <f>_xlfn.XLOOKUP(L_TB[[#This Row],[Mã FS]],L_FS[MÃ],L_FS[CHỈ TIÊU],"-")</f>
        <v>Phải trả dài hạn khác</v>
      </c>
    </row>
    <row r="131" spans="3:8" x14ac:dyDescent="0.3">
      <c r="C131" s="6" t="s">
        <v>1019</v>
      </c>
      <c r="D131" s="6" t="s">
        <v>1020</v>
      </c>
      <c r="E131" s="13">
        <v>-1</v>
      </c>
      <c r="F131" t="s">
        <v>753</v>
      </c>
      <c r="G131" s="6" t="s">
        <v>19</v>
      </c>
      <c r="H131" t="str">
        <f>_xlfn.XLOOKUP(L_TB[[#This Row],[Mã FS]],L_FS[MÃ],L_FS[CHỈ TIÊU],"-")</f>
        <v>Vay và nợ thuê tài chính ngắn hạn</v>
      </c>
    </row>
    <row r="132" spans="3:8" x14ac:dyDescent="0.3">
      <c r="C132" s="6" t="s">
        <v>1021</v>
      </c>
      <c r="D132" s="6" t="s">
        <v>1022</v>
      </c>
      <c r="E132" s="13">
        <v>-1</v>
      </c>
      <c r="F132" t="s">
        <v>753</v>
      </c>
      <c r="G132" s="6" t="s">
        <v>179</v>
      </c>
      <c r="H132" t="str">
        <f>_xlfn.XLOOKUP(L_TB[[#This Row],[Mã FS]],L_FS[MÃ],L_FS[CHỈ TIÊU],"-")</f>
        <v>Vay và nợ thuê tài chính dài hạn</v>
      </c>
    </row>
    <row r="133" spans="3:8" x14ac:dyDescent="0.3">
      <c r="C133" s="6" t="s">
        <v>1023</v>
      </c>
      <c r="D133" s="6" t="s">
        <v>1024</v>
      </c>
      <c r="E133" s="13">
        <v>-1</v>
      </c>
      <c r="F133" t="s">
        <v>753</v>
      </c>
      <c r="G133" s="6" t="s">
        <v>19</v>
      </c>
      <c r="H133" t="str">
        <f>_xlfn.XLOOKUP(L_TB[[#This Row],[Mã FS]],L_FS[MÃ],L_FS[CHỈ TIÊU],"-")</f>
        <v>Vay và nợ thuê tài chính ngắn hạn</v>
      </c>
    </row>
    <row r="134" spans="3:8" x14ac:dyDescent="0.3">
      <c r="C134" s="6" t="s">
        <v>1025</v>
      </c>
      <c r="D134" s="6" t="s">
        <v>1026</v>
      </c>
      <c r="E134" s="13">
        <v>-1</v>
      </c>
      <c r="F134" t="s">
        <v>753</v>
      </c>
      <c r="G134" s="6" t="s">
        <v>179</v>
      </c>
      <c r="H134" t="str">
        <f>_xlfn.XLOOKUP(L_TB[[#This Row],[Mã FS]],L_FS[MÃ],L_FS[CHỈ TIÊU],"-")</f>
        <v>Vay và nợ thuê tài chính dài hạn</v>
      </c>
    </row>
    <row r="135" spans="3:8" x14ac:dyDescent="0.3">
      <c r="C135" s="6" t="s">
        <v>1027</v>
      </c>
      <c r="D135" s="6" t="s">
        <v>1028</v>
      </c>
      <c r="E135" s="13">
        <v>-1</v>
      </c>
      <c r="F135" t="s">
        <v>753</v>
      </c>
      <c r="G135" s="6" t="s">
        <v>19</v>
      </c>
      <c r="H135" t="str">
        <f>_xlfn.XLOOKUP(L_TB[[#This Row],[Mã FS]],L_FS[MÃ],L_FS[CHỈ TIÊU],"-")</f>
        <v>Vay và nợ thuê tài chính ngắn hạn</v>
      </c>
    </row>
    <row r="136" spans="3:8" x14ac:dyDescent="0.3">
      <c r="C136" s="6" t="s">
        <v>1029</v>
      </c>
      <c r="D136" s="6" t="s">
        <v>1030</v>
      </c>
      <c r="E136" s="13">
        <v>-1</v>
      </c>
      <c r="F136" t="s">
        <v>753</v>
      </c>
      <c r="G136" s="6" t="s">
        <v>179</v>
      </c>
      <c r="H136" t="str">
        <f>_xlfn.XLOOKUP(L_TB[[#This Row],[Mã FS]],L_FS[MÃ],L_FS[CHỈ TIÊU],"-")</f>
        <v>Vay và nợ thuê tài chính dài hạn</v>
      </c>
    </row>
    <row r="137" spans="3:8" x14ac:dyDescent="0.3">
      <c r="C137" s="6" t="s">
        <v>1031</v>
      </c>
      <c r="D137" s="6" t="s">
        <v>1032</v>
      </c>
      <c r="E137" s="13">
        <v>-1</v>
      </c>
      <c r="F137" t="s">
        <v>753</v>
      </c>
      <c r="G137" s="6" t="s">
        <v>259</v>
      </c>
      <c r="H137" t="str">
        <f>_xlfn.XLOOKUP(L_TB[[#This Row],[Mã FS]],L_FS[MÃ],L_FS[CHỈ TIÊU],"-")</f>
        <v>Trái phiếu chuyển đổi</v>
      </c>
    </row>
    <row r="138" spans="3:8" x14ac:dyDescent="0.3">
      <c r="C138" s="6" t="s">
        <v>449</v>
      </c>
      <c r="D138" s="6" t="s">
        <v>1033</v>
      </c>
      <c r="E138" s="13">
        <v>-1</v>
      </c>
      <c r="F138" t="s">
        <v>753</v>
      </c>
      <c r="G138" s="6" t="s">
        <v>513</v>
      </c>
      <c r="H138" t="str">
        <f>_xlfn.XLOOKUP(L_TB[[#This Row],[Mã FS]],L_FS[MÃ],L_FS[CHỈ TIÊU],"-")</f>
        <v>Các khoản phải trả ngắn hạn khác</v>
      </c>
    </row>
    <row r="139" spans="3:8" x14ac:dyDescent="0.3">
      <c r="C139" s="6" t="s">
        <v>1034</v>
      </c>
      <c r="D139" s="6" t="s">
        <v>1035</v>
      </c>
      <c r="E139" s="13">
        <v>-1</v>
      </c>
      <c r="F139" t="s">
        <v>753</v>
      </c>
      <c r="G139" s="6" t="s">
        <v>528</v>
      </c>
      <c r="H139" t="str">
        <f>_xlfn.XLOOKUP(L_TB[[#This Row],[Mã FS]],L_FS[MÃ],L_FS[CHỈ TIÊU],"-")</f>
        <v>Phải trả dài hạn khác</v>
      </c>
    </row>
    <row r="140" spans="3:8" x14ac:dyDescent="0.3">
      <c r="C140" s="6" t="s">
        <v>174</v>
      </c>
      <c r="D140" s="6" t="s">
        <v>1036</v>
      </c>
      <c r="E140" s="13">
        <v>-1</v>
      </c>
      <c r="F140" t="s">
        <v>753</v>
      </c>
      <c r="G140" s="6" t="s">
        <v>254</v>
      </c>
      <c r="H140" t="str">
        <f>_xlfn.XLOOKUP(L_TB[[#This Row],[Mã FS]],L_FS[MÃ],L_FS[CHỈ TIÊU],"-")</f>
        <v>Thuế thu nhập hoãn lại phải trả</v>
      </c>
    </row>
    <row r="141" spans="3:8" x14ac:dyDescent="0.3">
      <c r="C141" s="6" t="s">
        <v>334</v>
      </c>
      <c r="D141" s="6" t="s">
        <v>1037</v>
      </c>
      <c r="E141" s="13">
        <v>-1</v>
      </c>
      <c r="F141" t="s">
        <v>753</v>
      </c>
      <c r="G141" s="6" t="s">
        <v>344</v>
      </c>
      <c r="H141" t="str">
        <f>_xlfn.XLOOKUP(L_TB[[#This Row],[Mã FS]],L_FS[MÃ],L_FS[CHỈ TIÊU],"-")</f>
        <v>Dự phòng phải trả ngắn hạn</v>
      </c>
    </row>
    <row r="142" spans="3:8" x14ac:dyDescent="0.3">
      <c r="C142" s="6" t="s">
        <v>1038</v>
      </c>
      <c r="D142" s="6" t="s">
        <v>1039</v>
      </c>
      <c r="E142" s="13">
        <v>-1</v>
      </c>
      <c r="F142" t="s">
        <v>753</v>
      </c>
      <c r="G142" s="6" t="s">
        <v>229</v>
      </c>
      <c r="H142" t="str">
        <f>_xlfn.XLOOKUP(L_TB[[#This Row],[Mã FS]],L_FS[MÃ],L_FS[CHỈ TIÊU],"-")</f>
        <v>Dự phòng phải trả dài hạn</v>
      </c>
    </row>
    <row r="143" spans="3:8" x14ac:dyDescent="0.3">
      <c r="C143" s="6" t="s">
        <v>154</v>
      </c>
      <c r="D143" s="6" t="s">
        <v>1040</v>
      </c>
      <c r="E143" s="13">
        <v>-1</v>
      </c>
      <c r="F143" t="s">
        <v>753</v>
      </c>
      <c r="G143" s="6" t="s">
        <v>239</v>
      </c>
      <c r="H143" t="str">
        <f>_xlfn.XLOOKUP(L_TB[[#This Row],[Mã FS]],L_FS[MÃ],L_FS[CHỈ TIÊU],"-")</f>
        <v>Quỹ khen thưởng, phúc lợi</v>
      </c>
    </row>
    <row r="144" spans="3:8" x14ac:dyDescent="0.3">
      <c r="C144" s="6" t="s">
        <v>409</v>
      </c>
      <c r="D144" s="6" t="s">
        <v>1041</v>
      </c>
      <c r="E144" s="13">
        <v>-1</v>
      </c>
      <c r="F144" t="s">
        <v>753</v>
      </c>
      <c r="G144" s="6" t="s">
        <v>379</v>
      </c>
      <c r="H144" t="str">
        <f>_xlfn.XLOOKUP(L_TB[[#This Row],[Mã FS]],L_FS[MÃ],L_FS[CHỈ TIÊU],"-")</f>
        <v>Quỹ phát triển khoa học và công nghệ</v>
      </c>
    </row>
    <row r="145" spans="3:8" x14ac:dyDescent="0.3">
      <c r="C145" s="6" t="s">
        <v>27</v>
      </c>
      <c r="D145" s="6" t="s">
        <v>1042</v>
      </c>
      <c r="E145" s="13">
        <v>-1</v>
      </c>
      <c r="F145" t="s">
        <v>753</v>
      </c>
      <c r="G145" s="6" t="s">
        <v>314</v>
      </c>
      <c r="H145" t="str">
        <f>_xlfn.XLOOKUP(L_TB[[#This Row],[Mã FS]],L_FS[MÃ],L_FS[CHỈ TIÊU],"-")</f>
        <v>Quỹ bình ổn giá</v>
      </c>
    </row>
    <row r="146" spans="3:8" x14ac:dyDescent="0.3">
      <c r="C146" s="6" t="s">
        <v>1043</v>
      </c>
      <c r="D146" s="6" t="s">
        <v>1044</v>
      </c>
      <c r="E146" s="13">
        <v>-1</v>
      </c>
      <c r="F146" t="s">
        <v>753</v>
      </c>
      <c r="G146" s="6" t="s">
        <v>1045</v>
      </c>
      <c r="H146" t="str">
        <f>_xlfn.XLOOKUP(L_TB[[#This Row],[Mã FS]],L_FS[MÃ],L_FS[CHỈ TIÊU],"-")</f>
        <v>Cổ phiếu phổ thông có quyền biểu quyết</v>
      </c>
    </row>
    <row r="147" spans="3:8" x14ac:dyDescent="0.3">
      <c r="C147" s="6" t="s">
        <v>1046</v>
      </c>
      <c r="D147" s="6" t="s">
        <v>1047</v>
      </c>
      <c r="E147" s="13">
        <v>-1</v>
      </c>
      <c r="F147" t="s">
        <v>753</v>
      </c>
      <c r="G147" s="6" t="s">
        <v>1048</v>
      </c>
      <c r="H147" t="str">
        <f>_xlfn.XLOOKUP(L_TB[[#This Row],[Mã FS]],L_FS[MÃ],L_FS[CHỈ TIÊU],"-")</f>
        <v>Cổ phiếu ưu đãi</v>
      </c>
    </row>
    <row r="148" spans="3:8" x14ac:dyDescent="0.3">
      <c r="C148" s="6" t="s">
        <v>1049</v>
      </c>
      <c r="D148" s="6" t="s">
        <v>1050</v>
      </c>
      <c r="E148" s="13">
        <v>-1</v>
      </c>
      <c r="F148" t="s">
        <v>753</v>
      </c>
      <c r="G148" s="6" t="s">
        <v>1051</v>
      </c>
      <c r="H148" t="str">
        <f>_xlfn.XLOOKUP(L_TB[[#This Row],[Mã FS]],L_FS[MÃ],L_FS[CHỈ TIÊU],"-")</f>
        <v>Cổ phiếu ưu đãi</v>
      </c>
    </row>
    <row r="149" spans="3:8" x14ac:dyDescent="0.3">
      <c r="C149" s="6" t="s">
        <v>1052</v>
      </c>
      <c r="D149" s="6" t="s">
        <v>1053</v>
      </c>
      <c r="E149" s="13">
        <v>-1</v>
      </c>
      <c r="F149" t="s">
        <v>753</v>
      </c>
      <c r="G149" s="6" t="s">
        <v>1054</v>
      </c>
      <c r="H149" t="str">
        <f>_xlfn.XLOOKUP(L_TB[[#This Row],[Mã FS]],L_FS[MÃ],L_FS[CHỈ TIÊU],"-")</f>
        <v>Thặng dư vốn cổ phần</v>
      </c>
    </row>
    <row r="150" spans="3:8" x14ac:dyDescent="0.3">
      <c r="C150" s="6" t="s">
        <v>1055</v>
      </c>
      <c r="D150" s="6" t="s">
        <v>1056</v>
      </c>
      <c r="E150" s="13">
        <v>-1</v>
      </c>
      <c r="F150" t="s">
        <v>753</v>
      </c>
      <c r="G150" s="6" t="s">
        <v>1057</v>
      </c>
      <c r="H150" t="str">
        <f>_xlfn.XLOOKUP(L_TB[[#This Row],[Mã FS]],L_FS[MÃ],L_FS[CHỈ TIÊU],"-")</f>
        <v>Quyền chọn chuyển đổi trái phiếu</v>
      </c>
    </row>
    <row r="151" spans="3:8" x14ac:dyDescent="0.3">
      <c r="C151" s="6" t="s">
        <v>1058</v>
      </c>
      <c r="D151" s="6" t="s">
        <v>1059</v>
      </c>
      <c r="E151" s="13">
        <v>-1</v>
      </c>
      <c r="F151" t="s">
        <v>753</v>
      </c>
      <c r="G151" s="6" t="s">
        <v>1060</v>
      </c>
      <c r="H151" t="str">
        <f>_xlfn.XLOOKUP(L_TB[[#This Row],[Mã FS]],L_FS[MÃ],L_FS[CHỈ TIÊU],"-")</f>
        <v>Vốn khác của chủ sở hữu</v>
      </c>
    </row>
    <row r="152" spans="3:8" x14ac:dyDescent="0.3">
      <c r="C152" s="6" t="s">
        <v>1054</v>
      </c>
      <c r="D152" s="6" t="s">
        <v>1061</v>
      </c>
      <c r="E152" s="13">
        <v>-1</v>
      </c>
      <c r="F152" t="s">
        <v>753</v>
      </c>
      <c r="G152" s="6" t="s">
        <v>1062</v>
      </c>
      <c r="H152" t="str">
        <f>_xlfn.XLOOKUP(L_TB[[#This Row],[Mã FS]],L_FS[MÃ],L_FS[CHỈ TIÊU],"-")</f>
        <v>Chênh lệch đánh giá lại tài sản</v>
      </c>
    </row>
    <row r="153" spans="3:8" x14ac:dyDescent="0.3">
      <c r="C153" s="6" t="s">
        <v>1057</v>
      </c>
      <c r="D153" s="6" t="s">
        <v>1063</v>
      </c>
      <c r="E153" s="13">
        <v>-1</v>
      </c>
      <c r="F153" t="s">
        <v>753</v>
      </c>
      <c r="G153" s="6" t="s">
        <v>1064</v>
      </c>
      <c r="H153" t="str">
        <f>_xlfn.XLOOKUP(L_TB[[#This Row],[Mã FS]],L_FS[MÃ],L_FS[CHỈ TIÊU],"-")</f>
        <v>Chênh lệch tỷ giá hối đoái</v>
      </c>
    </row>
    <row r="154" spans="3:8" x14ac:dyDescent="0.3">
      <c r="C154" s="6" t="s">
        <v>1060</v>
      </c>
      <c r="D154" s="6" t="s">
        <v>1065</v>
      </c>
      <c r="E154" s="13">
        <v>-1</v>
      </c>
      <c r="F154" t="s">
        <v>753</v>
      </c>
      <c r="G154" s="6" t="s">
        <v>1066</v>
      </c>
      <c r="H154" t="str">
        <f>_xlfn.XLOOKUP(L_TB[[#This Row],[Mã FS]],L_FS[MÃ],L_FS[CHỈ TIÊU],"-")</f>
        <v>Quỹ đầu tư phát triển</v>
      </c>
    </row>
    <row r="155" spans="3:8" x14ac:dyDescent="0.3">
      <c r="C155" s="6" t="s">
        <v>1064</v>
      </c>
      <c r="D155" s="6" t="s">
        <v>1067</v>
      </c>
      <c r="E155" s="13">
        <v>-1</v>
      </c>
      <c r="F155" t="s">
        <v>753</v>
      </c>
      <c r="G155" s="6" t="s">
        <v>1068</v>
      </c>
      <c r="H155" t="str">
        <f>_xlfn.XLOOKUP(L_TB[[#This Row],[Mã FS]],L_FS[MÃ],L_FS[CHỈ TIÊU],"-")</f>
        <v>Quỹ hỗ trợ sắp xếp doanh nghiệp</v>
      </c>
    </row>
    <row r="156" spans="3:8" x14ac:dyDescent="0.3">
      <c r="C156" s="6" t="s">
        <v>1066</v>
      </c>
      <c r="D156" s="6" t="s">
        <v>1069</v>
      </c>
      <c r="E156" s="13">
        <v>-1</v>
      </c>
      <c r="F156" t="s">
        <v>753</v>
      </c>
      <c r="G156" s="6" t="s">
        <v>1070</v>
      </c>
      <c r="H156" t="str">
        <f>_xlfn.XLOOKUP(L_TB[[#This Row],[Mã FS]],L_FS[MÃ],L_FS[CHỈ TIÊU],"-")</f>
        <v>Quỹ khác thuộc vốn chủ sở hữu</v>
      </c>
    </row>
    <row r="157" spans="3:8" x14ac:dyDescent="0.3">
      <c r="C157" s="6" t="s">
        <v>1068</v>
      </c>
      <c r="D157" s="6" t="s">
        <v>1071</v>
      </c>
      <c r="E157" s="13">
        <v>-1</v>
      </c>
      <c r="F157" t="s">
        <v>753</v>
      </c>
      <c r="G157" s="6" t="s">
        <v>1072</v>
      </c>
      <c r="H157" t="str">
        <f>_xlfn.XLOOKUP(L_TB[[#This Row],[Mã FS]],L_FS[MÃ],L_FS[CHỈ TIÊU],"-")</f>
        <v>Cổ phiếu quỹ (*)</v>
      </c>
    </row>
    <row r="158" spans="3:8" x14ac:dyDescent="0.3">
      <c r="C158" s="6" t="s">
        <v>1073</v>
      </c>
      <c r="D158" s="6" t="s">
        <v>1074</v>
      </c>
      <c r="E158" s="13">
        <v>-1</v>
      </c>
      <c r="F158" t="s">
        <v>753</v>
      </c>
      <c r="G158" s="6" t="s">
        <v>1075</v>
      </c>
      <c r="H158" t="str">
        <f>_xlfn.XLOOKUP(L_TB[[#This Row],[Mã FS]],L_FS[MÃ],L_FS[CHỈ TIÊU],"-")</f>
        <v>LNST chưa phân phối lũy kế đến cuối kỳ trước</v>
      </c>
    </row>
    <row r="159" spans="3:8" x14ac:dyDescent="0.3">
      <c r="C159" s="6" t="s">
        <v>1076</v>
      </c>
      <c r="D159" s="6" t="s">
        <v>1077</v>
      </c>
      <c r="E159" s="13">
        <v>-1</v>
      </c>
      <c r="F159" t="s">
        <v>753</v>
      </c>
      <c r="G159" s="6" t="s">
        <v>1078</v>
      </c>
      <c r="H159" t="str">
        <f>_xlfn.XLOOKUP(L_TB[[#This Row],[Mã FS]],L_FS[MÃ],L_FS[CHỈ TIÊU],"-")</f>
        <v>LNST chưa phân phối kỳ này</v>
      </c>
    </row>
    <row r="160" spans="3:8" x14ac:dyDescent="0.3">
      <c r="C160" s="6" t="s">
        <v>1079</v>
      </c>
      <c r="D160" s="6" t="s">
        <v>1080</v>
      </c>
      <c r="E160" s="13">
        <v>-1</v>
      </c>
      <c r="F160" t="s">
        <v>753</v>
      </c>
      <c r="G160" s="6" t="s">
        <v>1079</v>
      </c>
      <c r="H160" t="str">
        <f>_xlfn.XLOOKUP(L_TB[[#This Row],[Mã FS]],L_FS[MÃ],L_FS[CHỈ TIÊU],"-")</f>
        <v>Lợi ích của cổ đông không kiểm soát</v>
      </c>
    </row>
    <row r="161" spans="3:8" x14ac:dyDescent="0.3">
      <c r="C161" s="6" t="s">
        <v>1081</v>
      </c>
      <c r="D161" s="6" t="s">
        <v>1082</v>
      </c>
      <c r="E161" s="13">
        <v>-1</v>
      </c>
      <c r="F161" t="s">
        <v>753</v>
      </c>
      <c r="G161" s="6" t="s">
        <v>1083</v>
      </c>
      <c r="H161" t="str">
        <f>_xlfn.XLOOKUP(L_TB[[#This Row],[Mã FS]],L_FS[MÃ],L_FS[CHỈ TIÊU],"-")</f>
        <v>Nguồn vốn đầu tư XDCB</v>
      </c>
    </row>
    <row r="162" spans="3:8" x14ac:dyDescent="0.3">
      <c r="C162" s="6" t="s">
        <v>1084</v>
      </c>
      <c r="D162" s="6" t="s">
        <v>1085</v>
      </c>
      <c r="E162" s="13">
        <v>-1</v>
      </c>
      <c r="F162" t="s">
        <v>753</v>
      </c>
      <c r="G162" s="6" t="s">
        <v>1086</v>
      </c>
      <c r="H162" t="str">
        <f>_xlfn.XLOOKUP(L_TB[[#This Row],[Mã FS]],L_FS[MÃ],L_FS[CHỈ TIÊU],"-")</f>
        <v>Nguồn kinh phí</v>
      </c>
    </row>
    <row r="163" spans="3:8" x14ac:dyDescent="0.3">
      <c r="C163" s="6" t="s">
        <v>1087</v>
      </c>
      <c r="D163" s="6" t="s">
        <v>1088</v>
      </c>
      <c r="E163" s="13">
        <v>-1</v>
      </c>
      <c r="F163" t="s">
        <v>753</v>
      </c>
      <c r="G163" s="6" t="s">
        <v>857</v>
      </c>
      <c r="H163" t="str">
        <f>_xlfn.XLOOKUP(L_TB[[#This Row],[Mã FS]],L_FS[MÃ],L_FS[CHỈ TIÊU],"-")</f>
        <v>Nguồn kinh phí đã hình thành TSCĐ</v>
      </c>
    </row>
    <row r="164" spans="3:8" x14ac:dyDescent="0.3">
      <c r="C164" s="6" t="s">
        <v>1089</v>
      </c>
      <c r="D164" s="6" t="s">
        <v>1090</v>
      </c>
      <c r="E164" s="13">
        <v>1</v>
      </c>
      <c r="F164" t="s">
        <v>753</v>
      </c>
      <c r="G164" s="6" t="s">
        <v>846</v>
      </c>
      <c r="H164" t="str">
        <f>_xlfn.XLOOKUP(L_TB[[#This Row],[Mã FS]],L_FS[MÃ],L_FS[CHỈ TIÊU],"-")</f>
        <v>Tài sản ngắn hạn khác</v>
      </c>
    </row>
    <row r="165" spans="3:8" x14ac:dyDescent="0.3">
      <c r="C165" s="6" t="s">
        <v>1091</v>
      </c>
      <c r="D165" s="6" t="s">
        <v>1092</v>
      </c>
      <c r="E165" s="13">
        <v>1</v>
      </c>
      <c r="F165" t="s">
        <v>753</v>
      </c>
      <c r="G165" s="6" t="s">
        <v>824</v>
      </c>
      <c r="H165" t="str">
        <f>_xlfn.XLOOKUP(L_TB[[#This Row],[Mã FS]],L_FS[MÃ],L_FS[CHỈ TIÊU],"-")</f>
        <v>Tài sản dài hạn khác</v>
      </c>
    </row>
    <row r="166" spans="3:8" x14ac:dyDescent="0.3">
      <c r="C166" s="6" t="s">
        <v>1093</v>
      </c>
      <c r="D166" s="6"/>
      <c r="E166" s="13"/>
      <c r="G166" s="6"/>
      <c r="H166" t="str">
        <f>_xlfn.XLOOKUP(L_TB[[#This Row],[Mã FS]],L_FS[MÃ],L_FS[CHỈ TIÊU],"-")</f>
        <v>-</v>
      </c>
    </row>
    <row r="167" spans="3:8" x14ac:dyDescent="0.3">
      <c r="C167" s="6" t="s">
        <v>1094</v>
      </c>
      <c r="D167" s="6" t="s">
        <v>1095</v>
      </c>
      <c r="E167" s="13">
        <v>-1</v>
      </c>
      <c r="F167" t="s">
        <v>1096</v>
      </c>
      <c r="G167" s="6" t="s">
        <v>1097</v>
      </c>
      <c r="H167" t="str">
        <f>_xlfn.XLOOKUP(L_TB[[#This Row],[Mã FS]],L_FS[MÃ],L_FS[CHỈ TIÊU],"-")</f>
        <v>Doanh thu bán hàng &amp; cung cấp dịch vụ</v>
      </c>
    </row>
    <row r="168" spans="3:8" x14ac:dyDescent="0.3">
      <c r="C168" s="6" t="s">
        <v>1098</v>
      </c>
      <c r="D168" s="6" t="s">
        <v>1099</v>
      </c>
      <c r="E168" s="13"/>
      <c r="G168" s="6" t="s">
        <v>1097</v>
      </c>
      <c r="H168" t="str">
        <f>_xlfn.XLOOKUP(L_TB[[#This Row],[Mã FS]],L_FS[MÃ],L_FS[CHỈ TIÊU],"-")</f>
        <v>Doanh thu bán hàng &amp; cung cấp dịch vụ</v>
      </c>
    </row>
    <row r="169" spans="3:8" x14ac:dyDescent="0.3">
      <c r="C169" s="6" t="s">
        <v>1100</v>
      </c>
      <c r="D169" s="6" t="s">
        <v>1101</v>
      </c>
      <c r="E169" s="13">
        <v>-1</v>
      </c>
      <c r="F169" t="s">
        <v>1096</v>
      </c>
      <c r="G169" s="6" t="s">
        <v>1102</v>
      </c>
      <c r="H169" t="str">
        <f>_xlfn.XLOOKUP(L_TB[[#This Row],[Mã FS]],L_FS[MÃ],L_FS[CHỈ TIÊU],"-")</f>
        <v>Doanh thu hoạt động tài chính</v>
      </c>
    </row>
    <row r="170" spans="3:8" x14ac:dyDescent="0.3">
      <c r="C170" s="6" t="s">
        <v>1103</v>
      </c>
      <c r="D170" s="6" t="s">
        <v>1104</v>
      </c>
      <c r="E170" s="13">
        <v>1</v>
      </c>
      <c r="F170" t="s">
        <v>1096</v>
      </c>
      <c r="G170" s="6" t="s">
        <v>1105</v>
      </c>
      <c r="H170" t="str">
        <f>_xlfn.XLOOKUP(L_TB[[#This Row],[Mã FS]],L_FS[MÃ],L_FS[CHỈ TIÊU],"-")</f>
        <v>Các khoản giảm trừ</v>
      </c>
    </row>
    <row r="171" spans="3:8" x14ac:dyDescent="0.3">
      <c r="C171" s="6" t="s">
        <v>1106</v>
      </c>
      <c r="D171" s="6" t="s">
        <v>1107</v>
      </c>
      <c r="E171" s="13">
        <v>1</v>
      </c>
      <c r="F171" t="s">
        <v>1096</v>
      </c>
      <c r="G171" s="6" t="s">
        <v>1105</v>
      </c>
      <c r="H171" t="str">
        <f>_xlfn.XLOOKUP(L_TB[[#This Row],[Mã FS]],L_FS[MÃ],L_FS[CHỈ TIÊU],"-")</f>
        <v>Các khoản giảm trừ</v>
      </c>
    </row>
    <row r="172" spans="3:8" x14ac:dyDescent="0.3">
      <c r="C172" s="6" t="s">
        <v>1108</v>
      </c>
      <c r="D172" s="6" t="s">
        <v>1109</v>
      </c>
      <c r="E172" s="13">
        <v>1</v>
      </c>
      <c r="F172" t="s">
        <v>1096</v>
      </c>
      <c r="G172" s="6" t="s">
        <v>1105</v>
      </c>
      <c r="H172" t="str">
        <f>_xlfn.XLOOKUP(L_TB[[#This Row],[Mã FS]],L_FS[MÃ],L_FS[CHỈ TIÊU],"-")</f>
        <v>Các khoản giảm trừ</v>
      </c>
    </row>
    <row r="173" spans="3:8" x14ac:dyDescent="0.3">
      <c r="C173" s="6" t="s">
        <v>1110</v>
      </c>
      <c r="D173" s="6" t="s">
        <v>1111</v>
      </c>
      <c r="E173" s="13"/>
      <c r="G173" s="6"/>
      <c r="H173" t="str">
        <f>_xlfn.XLOOKUP(L_TB[[#This Row],[Mã FS]],L_FS[MÃ],L_FS[CHỈ TIÊU],"-")</f>
        <v>-</v>
      </c>
    </row>
    <row r="174" spans="3:8" x14ac:dyDescent="0.3">
      <c r="C174" s="6" t="s">
        <v>1112</v>
      </c>
      <c r="D174" s="6" t="s">
        <v>1113</v>
      </c>
      <c r="E174" s="13"/>
      <c r="G174" s="6"/>
      <c r="H174" t="str">
        <f>_xlfn.XLOOKUP(L_TB[[#This Row],[Mã FS]],L_FS[MÃ],L_FS[CHỈ TIÊU],"-")</f>
        <v>-</v>
      </c>
    </row>
    <row r="175" spans="3:8" x14ac:dyDescent="0.3">
      <c r="C175" s="6" t="s">
        <v>1114</v>
      </c>
      <c r="D175" s="6" t="s">
        <v>1115</v>
      </c>
      <c r="E175" s="13"/>
      <c r="G175" s="6"/>
      <c r="H175" t="str">
        <f>_xlfn.XLOOKUP(L_TB[[#This Row],[Mã FS]],L_FS[MÃ],L_FS[CHỈ TIÊU],"-")</f>
        <v>-</v>
      </c>
    </row>
    <row r="176" spans="3:8" x14ac:dyDescent="0.3">
      <c r="C176" s="6" t="s">
        <v>1116</v>
      </c>
      <c r="D176" s="6" t="s">
        <v>1117</v>
      </c>
      <c r="E176" s="13">
        <v>1</v>
      </c>
      <c r="F176" t="s">
        <v>1096</v>
      </c>
      <c r="G176" s="6" t="s">
        <v>1118</v>
      </c>
      <c r="H176" t="str">
        <f>_xlfn.XLOOKUP(L_TB[[#This Row],[Mã FS]],L_FS[MÃ],L_FS[CHỈ TIÊU],"-")</f>
        <v>Giá vốn hàng bán</v>
      </c>
    </row>
    <row r="177" spans="3:8" x14ac:dyDescent="0.3">
      <c r="C177" s="6" t="s">
        <v>1119</v>
      </c>
      <c r="D177" s="6" t="s">
        <v>1120</v>
      </c>
      <c r="E177" s="13">
        <v>1</v>
      </c>
      <c r="F177" t="s">
        <v>1096</v>
      </c>
      <c r="G177" s="6" t="s">
        <v>1121</v>
      </c>
      <c r="H177" t="str">
        <f>_xlfn.XLOOKUP(L_TB[[#This Row],[Mã FS]],L_FS[MÃ],L_FS[CHỈ TIÊU],"-")</f>
        <v>Chi phí tài chính</v>
      </c>
    </row>
    <row r="178" spans="3:8" x14ac:dyDescent="0.3">
      <c r="C178" s="6" t="s">
        <v>1122</v>
      </c>
      <c r="D178" s="6" t="s">
        <v>1123</v>
      </c>
      <c r="E178" s="13">
        <v>1</v>
      </c>
      <c r="F178" t="s">
        <v>1096</v>
      </c>
      <c r="G178" s="6" t="s">
        <v>1124</v>
      </c>
      <c r="H178" t="str">
        <f>_xlfn.XLOOKUP(L_TB[[#This Row],[Mã FS]],L_FS[MÃ],L_FS[CHỈ TIÊU],"-")</f>
        <v>- Trong đó: chi phí lãi vay</v>
      </c>
    </row>
    <row r="179" spans="3:8" x14ac:dyDescent="0.3">
      <c r="C179" s="6" t="s">
        <v>1125</v>
      </c>
      <c r="D179" s="6" t="s">
        <v>1126</v>
      </c>
      <c r="E179" s="13">
        <v>1</v>
      </c>
      <c r="F179" t="s">
        <v>1096</v>
      </c>
      <c r="G179" s="6" t="s">
        <v>1127</v>
      </c>
      <c r="H179" t="str">
        <f>_xlfn.XLOOKUP(L_TB[[#This Row],[Mã FS]],L_FS[MÃ],L_FS[CHỈ TIÊU],"-")</f>
        <v>Chi phí bán hàng</v>
      </c>
    </row>
    <row r="180" spans="3:8" x14ac:dyDescent="0.3">
      <c r="C180" s="6" t="s">
        <v>1128</v>
      </c>
      <c r="D180" s="6" t="s">
        <v>1129</v>
      </c>
      <c r="E180" s="13">
        <v>1</v>
      </c>
      <c r="F180" t="s">
        <v>1096</v>
      </c>
      <c r="G180" s="6" t="s">
        <v>1130</v>
      </c>
      <c r="H180" t="str">
        <f>_xlfn.XLOOKUP(L_TB[[#This Row],[Mã FS]],L_FS[MÃ],L_FS[CHỈ TIÊU],"-")</f>
        <v>Chi phí quản lý doanh nghiệp</v>
      </c>
    </row>
    <row r="181" spans="3:8" x14ac:dyDescent="0.3">
      <c r="C181" s="6" t="s">
        <v>1131</v>
      </c>
      <c r="D181" s="6" t="s">
        <v>1132</v>
      </c>
      <c r="E181" s="13">
        <v>-1</v>
      </c>
      <c r="F181" t="s">
        <v>1096</v>
      </c>
      <c r="G181" s="6" t="s">
        <v>1133</v>
      </c>
      <c r="H181" t="str">
        <f>_xlfn.XLOOKUP(L_TB[[#This Row],[Mã FS]],L_FS[MÃ],L_FS[CHỈ TIÊU],"-")</f>
        <v>Thu nhập khác</v>
      </c>
    </row>
    <row r="182" spans="3:8" x14ac:dyDescent="0.3">
      <c r="C182" s="6" t="s">
        <v>1134</v>
      </c>
      <c r="D182" s="6" t="s">
        <v>1135</v>
      </c>
      <c r="E182" s="13">
        <v>1</v>
      </c>
      <c r="F182" t="s">
        <v>1096</v>
      </c>
      <c r="G182" s="6" t="s">
        <v>1136</v>
      </c>
      <c r="H182" t="str">
        <f>_xlfn.XLOOKUP(L_TB[[#This Row],[Mã FS]],L_FS[MÃ],L_FS[CHỈ TIÊU],"-")</f>
        <v>Chi phí khác</v>
      </c>
    </row>
    <row r="183" spans="3:8" x14ac:dyDescent="0.3">
      <c r="C183" s="6" t="s">
        <v>1137</v>
      </c>
      <c r="D183" s="6" t="s">
        <v>1138</v>
      </c>
      <c r="E183" s="13">
        <v>1</v>
      </c>
      <c r="F183" t="s">
        <v>1096</v>
      </c>
      <c r="G183" s="6" t="s">
        <v>1139</v>
      </c>
      <c r="H183" t="str">
        <f>_xlfn.XLOOKUP(L_TB[[#This Row],[Mã FS]],L_FS[MÃ],L_FS[CHỈ TIÊU],"-")</f>
        <v>Chi phí thuế TNDN hiện hành</v>
      </c>
    </row>
    <row r="184" spans="3:8" x14ac:dyDescent="0.3">
      <c r="C184" s="6" t="s">
        <v>1140</v>
      </c>
      <c r="D184" s="6" t="s">
        <v>1141</v>
      </c>
      <c r="E184" s="13">
        <v>1</v>
      </c>
      <c r="F184" t="s">
        <v>1096</v>
      </c>
      <c r="G184" s="6" t="s">
        <v>1142</v>
      </c>
      <c r="H184" t="str">
        <f>_xlfn.XLOOKUP(L_TB[[#This Row],[Mã FS]],L_FS[MÃ],L_FS[CHỈ TIÊU],"-")</f>
        <v>Chi phí thuế TNDN hoãn lại</v>
      </c>
    </row>
    <row r="185" spans="3:8" x14ac:dyDescent="0.3">
      <c r="C185" s="6" t="s">
        <v>1143</v>
      </c>
      <c r="D185" s="6" t="s">
        <v>1144</v>
      </c>
      <c r="E185" s="13">
        <v>1</v>
      </c>
      <c r="F185" t="s">
        <v>1096</v>
      </c>
      <c r="G185" s="6" t="s">
        <v>1145</v>
      </c>
      <c r="H185" t="str">
        <f>_xlfn.XLOOKUP(L_TB[[#This Row],[Mã FS]],L_FS[MÃ],L_FS[CHỈ TIÊU],"-")</f>
        <v>Phần lãi (lỗ) trong cty liên kết, liên doanh</v>
      </c>
    </row>
    <row r="186" spans="3:8" x14ac:dyDescent="0.3">
      <c r="C186" s="6" t="s">
        <v>1146</v>
      </c>
      <c r="D186" s="6" t="s">
        <v>1147</v>
      </c>
      <c r="E186" s="13">
        <v>1</v>
      </c>
      <c r="F186" t="s">
        <v>1096</v>
      </c>
      <c r="G186" s="6" t="s">
        <v>1148</v>
      </c>
      <c r="H186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108" activePane="bottomLeft" state="frozen"/>
      <selection activeCell="H20" sqref="H20"/>
      <selection pane="bottomLeft" activeCell="C112" sqref="C112"/>
    </sheetView>
  </sheetViews>
  <sheetFormatPr defaultRowHeight="13" x14ac:dyDescent="0.3"/>
  <cols>
    <col min="1" max="1" width="27.3984375" style="2" customWidth="1"/>
    <col min="4" max="4" width="46.8984375" customWidth="1"/>
    <col min="5" max="5" width="6" customWidth="1"/>
    <col min="6" max="6" width="6.3984375" customWidth="1"/>
    <col min="7" max="7" width="9.59765625" customWidth="1"/>
    <col min="8" max="8" width="6.3984375" customWidth="1"/>
    <col min="9" max="9" width="15.59765625" customWidth="1"/>
    <col min="10" max="10" width="7" customWidth="1"/>
    <col min="11" max="11" width="6.8984375" customWidth="1"/>
    <col min="12" max="12" width="10.8984375" customWidth="1"/>
    <col min="13" max="13" width="58.3984375" customWidth="1"/>
    <col min="18" max="25" width="8"/>
    <col min="26" max="36" width="8.09765625" customWidth="1"/>
  </cols>
  <sheetData>
    <row r="1" spans="1:16" x14ac:dyDescent="0.3">
      <c r="A1" s="25" t="str">
        <f>'✅'!A1</f>
        <v>𝓣𝓐𝓢𝓒𝓞</v>
      </c>
    </row>
    <row r="2" spans="1:16" x14ac:dyDescent="0.3">
      <c r="A2" s="25"/>
      <c r="G2" t="s">
        <v>1149</v>
      </c>
      <c r="J2" t="s">
        <v>1150</v>
      </c>
    </row>
    <row r="3" spans="1:16" x14ac:dyDescent="0.3">
      <c r="A3" s="25"/>
      <c r="B3" s="4"/>
      <c r="D3" t="s">
        <v>1151</v>
      </c>
      <c r="H3" t="s">
        <v>1152</v>
      </c>
      <c r="K3" t="s">
        <v>1153</v>
      </c>
    </row>
    <row r="4" spans="1:16" x14ac:dyDescent="0.3">
      <c r="A4" s="25"/>
      <c r="G4" t="s">
        <v>575</v>
      </c>
      <c r="H4" t="s">
        <v>575</v>
      </c>
      <c r="I4" t="s">
        <v>575</v>
      </c>
      <c r="J4" t="s">
        <v>575</v>
      </c>
      <c r="K4" t="s">
        <v>575</v>
      </c>
      <c r="L4" t="s">
        <v>575</v>
      </c>
      <c r="P4" s="14"/>
    </row>
    <row r="5" spans="1:16" x14ac:dyDescent="0.3">
      <c r="A5" s="5" t="str">
        <f>'Công ty'!A5</f>
        <v>BCTC hợp nhất</v>
      </c>
      <c r="C5" s="15" t="s">
        <v>43</v>
      </c>
      <c r="D5" t="s">
        <v>1154</v>
      </c>
      <c r="E5" t="s">
        <v>1096</v>
      </c>
      <c r="F5" t="s">
        <v>753</v>
      </c>
      <c r="G5" t="s">
        <v>1155</v>
      </c>
      <c r="H5" t="s">
        <v>1156</v>
      </c>
      <c r="I5" t="s">
        <v>1157</v>
      </c>
      <c r="J5" s="15" t="s">
        <v>1158</v>
      </c>
      <c r="K5" s="15" t="s">
        <v>1159</v>
      </c>
      <c r="L5" s="15" t="s">
        <v>1160</v>
      </c>
      <c r="M5" s="15" t="s">
        <v>1161</v>
      </c>
      <c r="P5" t="s">
        <v>1162</v>
      </c>
    </row>
    <row r="6" spans="1:16" x14ac:dyDescent="0.3">
      <c r="C6" s="6" t="s">
        <v>1163</v>
      </c>
      <c r="D6" s="16" t="s">
        <v>1164</v>
      </c>
      <c r="E6" s="17">
        <v>0</v>
      </c>
      <c r="F6" s="17">
        <v>0</v>
      </c>
      <c r="G6" s="6" t="b">
        <v>1</v>
      </c>
      <c r="H6" s="6" t="s">
        <v>1163</v>
      </c>
      <c r="I6" s="6" t="s">
        <v>4</v>
      </c>
      <c r="J6" s="6"/>
      <c r="K6" s="6"/>
      <c r="L6" t="str" cm="1">
        <f t="array" ref="L6">_xlfn.LET(_xlpm.a,_xlfn.TEXTJOIN(";",TRUE,IF((L_Map[MÃ BC]=L_FS[[#This Row],[MÃ]])*(L_Map[BCR]=0),L_Map[MÃ TM],"")),IF(LEN(_xlpm.a)&gt;1,_xlpm.a,""))</f>
        <v/>
      </c>
      <c r="M6" t="str" cm="1">
        <f t="array" ref="M6">_xlfn.TEXTJOIN("; ",TRUE,IF((L_Map[MÃ BC]=L_FS[[#This Row],[MÃ]])*(L_Map[BCR]=0),L_Map[CHỈ TIÊU THUYẾT MINH],""))</f>
        <v/>
      </c>
      <c r="P6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3">
      <c r="C7" s="6" t="s">
        <v>1097</v>
      </c>
      <c r="D7" s="6" t="s">
        <v>1165</v>
      </c>
      <c r="E7" s="17">
        <v>1</v>
      </c>
      <c r="F7" s="17">
        <v>0</v>
      </c>
      <c r="G7" s="6" t="b">
        <v>1</v>
      </c>
      <c r="H7" s="6" t="s">
        <v>1078</v>
      </c>
      <c r="I7" s="6" t="s">
        <v>1166</v>
      </c>
      <c r="J7" s="6"/>
      <c r="K7" s="6" t="b">
        <v>1</v>
      </c>
      <c r="L7" t="str" cm="1">
        <f t="array" ref="L7">_xlfn.LET(_xlpm.a,_xlfn.TEXTJOIN(";",TRUE,IF((L_Map[MÃ BC]=L_FS[[#This Row],[MÃ]])*(L_Map[BCR]=0),L_Map[MÃ TM],"")),IF(LEN(_xlpm.a)&gt;1,_xlpm.a,""))</f>
        <v>311_</v>
      </c>
      <c r="M7" t="str" cm="1">
        <f t="array" ref="M7">_xlfn.TEXTJOIN("; ",TRUE,IF((L_Map[MÃ BC]=L_FS[[#This Row],[MÃ]])*(L_Map[BCR]=0),L_Map[CHỈ TIÊU THUYẾT MINH],""))</f>
        <v>Doanh thu bán hàng</v>
      </c>
    </row>
    <row r="8" spans="1:16" x14ac:dyDescent="0.3">
      <c r="A8" s="8" t="s">
        <v>10</v>
      </c>
      <c r="C8" s="6" t="s">
        <v>1105</v>
      </c>
      <c r="D8" s="6" t="s">
        <v>1167</v>
      </c>
      <c r="E8" s="17">
        <v>-1</v>
      </c>
      <c r="F8" s="17">
        <v>0</v>
      </c>
      <c r="G8" s="6" t="b">
        <v>1</v>
      </c>
      <c r="H8" s="6" t="s">
        <v>1078</v>
      </c>
      <c r="I8" s="6" t="s">
        <v>1166</v>
      </c>
      <c r="J8" s="6"/>
      <c r="K8" s="6" t="b">
        <v>1</v>
      </c>
      <c r="L8" t="str" cm="1">
        <f t="array" ref="L8">_xlfn.LET(_xlpm.a,_xlfn.TEXTJOIN(";",TRUE,IF((L_Map[MÃ BC]=L_FS[[#This Row],[MÃ]])*(L_Map[BCR]=0),L_Map[MÃ TM],"")),IF(LEN(_xlpm.a)&gt;1,_xlpm.a,""))</f>
        <v>312_</v>
      </c>
      <c r="M8" t="str" cm="1">
        <f t="array" ref="M8">_xlfn.TEXTJOIN("; ",TRUE,IF((L_Map[MÃ BC]=L_FS[[#This Row],[MÃ]])*(L_Map[BCR]=0),L_Map[CHỈ TIÊU THUYẾT MINH],""))</f>
        <v>Giảm trừ doanh thu</v>
      </c>
    </row>
    <row r="9" spans="1:16" x14ac:dyDescent="0.3">
      <c r="C9" s="6" t="s">
        <v>1118</v>
      </c>
      <c r="D9" s="6" t="s">
        <v>1117</v>
      </c>
      <c r="E9" s="17">
        <v>-1</v>
      </c>
      <c r="F9" s="17">
        <v>0</v>
      </c>
      <c r="G9" s="6" t="b">
        <v>1</v>
      </c>
      <c r="H9" s="6" t="s">
        <v>1078</v>
      </c>
      <c r="I9" s="6" t="s">
        <v>1166</v>
      </c>
      <c r="J9" s="6"/>
      <c r="K9" s="6" t="b">
        <v>1</v>
      </c>
      <c r="L9" t="str" cm="1">
        <f t="array" ref="L9">_xlfn.LET(_xlpm.a,_xlfn.TEXTJOIN(";",TRUE,IF((L_Map[MÃ BC]=L_FS[[#This Row],[MÃ]])*(L_Map[BCR]=0),L_Map[MÃ TM],"")),IF(LEN(_xlpm.a)&gt;1,_xlpm.a,""))</f>
        <v>320_;370_</v>
      </c>
      <c r="M9" t="str" cm="1">
        <f t="array" ref="M9">_xlfn.TEXTJOIN("; ",TRUE,IF((L_Map[MÃ BC]=L_FS[[#This Row],[MÃ]])*(L_Map[BCR]=0),L_Map[CHỈ TIÊU THUYẾT MINH],""))</f>
        <v>Giá vốn hàng bán; Chi phí SXKD theo yếu tố</v>
      </c>
    </row>
    <row r="10" spans="1:16" x14ac:dyDescent="0.3">
      <c r="A10" s="8" t="s">
        <v>15</v>
      </c>
      <c r="C10" s="6" t="s">
        <v>1102</v>
      </c>
      <c r="D10" s="6" t="s">
        <v>1101</v>
      </c>
      <c r="E10" s="17">
        <v>1</v>
      </c>
      <c r="F10" s="17">
        <v>0</v>
      </c>
      <c r="G10" s="6" t="b">
        <v>1</v>
      </c>
      <c r="H10" s="6" t="s">
        <v>1078</v>
      </c>
      <c r="I10" s="6" t="s">
        <v>1166</v>
      </c>
      <c r="J10" s="6"/>
      <c r="K10" s="6" t="b">
        <v>1</v>
      </c>
      <c r="L10" t="str" cm="1">
        <f t="array" ref="L10">_xlfn.LET(_xlpm.a,_xlfn.TEXTJOIN(";",TRUE,IF((L_Map[MÃ BC]=L_FS[[#This Row],[MÃ]])*(L_Map[BCR]=0),L_Map[MÃ TM],"")),IF(LEN(_xlpm.a)&gt;1,_xlpm.a,""))</f>
        <v>331_</v>
      </c>
      <c r="M10" t="str" cm="1">
        <f t="array" ref="M10">_xlfn.TEXTJOIN("; ",TRUE,IF((L_Map[MÃ BC]=L_FS[[#This Row],[MÃ]])*(L_Map[BCR]=0),L_Map[CHỈ TIÊU THUYẾT MINH],""))</f>
        <v>Doanh thu tài chính</v>
      </c>
    </row>
    <row r="11" spans="1:16" x14ac:dyDescent="0.3">
      <c r="C11" s="6" t="s">
        <v>1121</v>
      </c>
      <c r="D11" s="6" t="s">
        <v>1120</v>
      </c>
      <c r="E11" s="17">
        <v>-1</v>
      </c>
      <c r="F11" s="17">
        <v>0</v>
      </c>
      <c r="G11" s="6" t="b">
        <v>1</v>
      </c>
      <c r="H11" s="6" t="s">
        <v>1078</v>
      </c>
      <c r="I11" s="6" t="s">
        <v>1166</v>
      </c>
      <c r="J11" s="6"/>
      <c r="K11" s="6" t="b">
        <v>1</v>
      </c>
      <c r="L11" t="str" cm="1">
        <f t="array" ref="L11">_xlfn.LET(_xlpm.a,_xlfn.TEXTJOIN(";",TRUE,IF((L_Map[MÃ BC]=L_FS[[#This Row],[MÃ]])*(L_Map[BCR]=0),L_Map[MÃ TM],"")),IF(LEN(_xlpm.a)&gt;1,_xlpm.a,""))</f>
        <v>332_</v>
      </c>
      <c r="M11" t="str" cm="1">
        <f t="array" ref="M11">_xlfn.TEXTJOIN("; ",TRUE,IF((L_Map[MÃ BC]=L_FS[[#This Row],[MÃ]])*(L_Map[BCR]=0),L_Map[CHỈ TIÊU THUYẾT MINH],""))</f>
        <v>Chi phí tài chính</v>
      </c>
    </row>
    <row r="12" spans="1:16" x14ac:dyDescent="0.3">
      <c r="A12" s="8" t="s">
        <v>20</v>
      </c>
      <c r="C12" s="6" t="s">
        <v>1124</v>
      </c>
      <c r="D12" s="6" t="s">
        <v>1168</v>
      </c>
      <c r="E12" s="17">
        <v>0</v>
      </c>
      <c r="F12" s="17">
        <v>0</v>
      </c>
      <c r="G12" s="6" t="b">
        <v>1</v>
      </c>
      <c r="H12" s="6" t="s">
        <v>1163</v>
      </c>
      <c r="I12" s="6" t="s">
        <v>1166</v>
      </c>
      <c r="J12" s="6"/>
      <c r="K12" s="6"/>
      <c r="L12" t="str" cm="1">
        <f t="array" ref="L12">_xlfn.LET(_xlpm.a,_xlfn.TEXTJOIN(";",TRUE,IF((L_Map[MÃ BC]=L_FS[[#This Row],[MÃ]])*(L_Map[BCR]=0),L_Map[MÃ TM],"")),IF(LEN(_xlpm.a)&gt;1,_xlpm.a,""))</f>
        <v/>
      </c>
      <c r="M12" t="str" cm="1">
        <f t="array" ref="M12">_xlfn.TEXTJOIN("; ",TRUE,IF((L_Map[MÃ BC]=L_FS[[#This Row],[MÃ]])*(L_Map[BCR]=0),L_Map[CHỈ TIÊU THUYẾT MINH],""))</f>
        <v>-</v>
      </c>
    </row>
    <row r="13" spans="1:16" x14ac:dyDescent="0.3">
      <c r="C13" s="6" t="s">
        <v>1145</v>
      </c>
      <c r="D13" s="6" t="s">
        <v>1169</v>
      </c>
      <c r="E13" s="17">
        <v>1</v>
      </c>
      <c r="F13" s="17">
        <v>0</v>
      </c>
      <c r="G13" s="6" t="b">
        <v>1</v>
      </c>
      <c r="H13" s="6" t="s">
        <v>1078</v>
      </c>
      <c r="I13" s="6" t="s">
        <v>1166</v>
      </c>
      <c r="J13" s="6"/>
      <c r="K13" s="6"/>
      <c r="L13" t="str" cm="1">
        <f t="array" ref="L13">_xlfn.LET(_xlpm.a,_xlfn.TEXTJOIN(";",TRUE,IF((L_Map[MÃ BC]=L_FS[[#This Row],[MÃ]])*(L_Map[BCR]=0),L_Map[MÃ TM],"")),IF(LEN(_xlpm.a)&gt;1,_xlpm.a,""))</f>
        <v/>
      </c>
      <c r="M13" t="str" cm="1">
        <f t="array" ref="M13">_xlfn.TEXTJOIN("; ",TRUE,IF((L_Map[MÃ BC]=L_FS[[#This Row],[MÃ]])*(L_Map[BCR]=0),L_Map[CHỈ TIÊU THUYẾT MINH],""))</f>
        <v/>
      </c>
    </row>
    <row r="14" spans="1:16" x14ac:dyDescent="0.3">
      <c r="A14" s="8" t="s">
        <v>25</v>
      </c>
      <c r="C14" s="6" t="s">
        <v>1127</v>
      </c>
      <c r="D14" s="6" t="s">
        <v>1126</v>
      </c>
      <c r="E14" s="17">
        <v>-1</v>
      </c>
      <c r="F14" s="17">
        <v>0</v>
      </c>
      <c r="G14" s="6" t="b">
        <v>1</v>
      </c>
      <c r="H14" s="6" t="s">
        <v>1078</v>
      </c>
      <c r="I14" s="6" t="s">
        <v>1166</v>
      </c>
      <c r="J14" s="6"/>
      <c r="K14" s="6" t="b">
        <v>1</v>
      </c>
      <c r="L14" t="str" cm="1">
        <f t="array" ref="L14">_xlfn.LET(_xlpm.a,_xlfn.TEXTJOIN(";",TRUE,IF((L_Map[MÃ BC]=L_FS[[#This Row],[MÃ]])*(L_Map[BCR]=0),L_Map[MÃ TM],"")),IF(LEN(_xlpm.a)&gt;1,_xlpm.a,""))</f>
        <v>341_;370_</v>
      </c>
      <c r="M14" t="str" cm="1">
        <f t="array" ref="M14">_xlfn.TEXTJOIN("; ",TRUE,IF((L_Map[MÃ BC]=L_FS[[#This Row],[MÃ]])*(L_Map[BCR]=0),L_Map[CHỈ TIÊU THUYẾT MINH],""))</f>
        <v>Chi phí bán hàng; Chi phí SXKD theo yếu tố</v>
      </c>
    </row>
    <row r="15" spans="1:16" x14ac:dyDescent="0.3">
      <c r="C15" s="6" t="s">
        <v>1130</v>
      </c>
      <c r="D15" s="6" t="s">
        <v>1129</v>
      </c>
      <c r="E15" s="17">
        <v>-1</v>
      </c>
      <c r="F15" s="17">
        <v>0</v>
      </c>
      <c r="G15" s="6" t="b">
        <v>1</v>
      </c>
      <c r="H15" s="6" t="s">
        <v>1078</v>
      </c>
      <c r="I15" s="6" t="s">
        <v>1166</v>
      </c>
      <c r="J15" s="6"/>
      <c r="K15" s="6" t="b">
        <v>1</v>
      </c>
      <c r="L15" t="str" cm="1">
        <f t="array" ref="L15">_xlfn.LET(_xlpm.a,_xlfn.TEXTJOIN(";",TRUE,IF((L_Map[MÃ BC]=L_FS[[#This Row],[MÃ]])*(L_Map[BCR]=0),L_Map[MÃ TM],"")),IF(LEN(_xlpm.a)&gt;1,_xlpm.a,""))</f>
        <v>342_;370_</v>
      </c>
      <c r="M15" t="str" cm="1">
        <f t="array" ref="M15">_xlfn.TEXTJOIN("; ",TRUE,IF((L_Map[MÃ BC]=L_FS[[#This Row],[MÃ]])*(L_Map[BCR]=0),L_Map[CHỈ TIÊU THUYẾT MINH],""))</f>
        <v>Chi phí QLDN; Chi phí SXKD theo yếu tố</v>
      </c>
    </row>
    <row r="16" spans="1:16" x14ac:dyDescent="0.3">
      <c r="A16" s="7" t="s">
        <v>30</v>
      </c>
      <c r="C16" s="6" t="s">
        <v>1133</v>
      </c>
      <c r="D16" s="6" t="s">
        <v>1132</v>
      </c>
      <c r="E16" s="17">
        <v>1</v>
      </c>
      <c r="F16" s="17">
        <v>0</v>
      </c>
      <c r="G16" s="6" t="b">
        <v>1</v>
      </c>
      <c r="H16" s="6" t="s">
        <v>1078</v>
      </c>
      <c r="I16" s="6" t="s">
        <v>1166</v>
      </c>
      <c r="J16" s="6"/>
      <c r="K16" s="6" t="b">
        <v>1</v>
      </c>
      <c r="L16" t="str" cm="1">
        <f t="array" ref="L16">_xlfn.LET(_xlpm.a,_xlfn.TEXTJOIN(";",TRUE,IF((L_Map[MÃ BC]=L_FS[[#This Row],[MÃ]])*(L_Map[BCR]=0),L_Map[MÃ TM],"")),IF(LEN(_xlpm.a)&gt;1,_xlpm.a,""))</f>
        <v>351_</v>
      </c>
      <c r="M16" t="str" cm="1">
        <f t="array" ref="M16">_xlfn.TEXTJOIN("; ",TRUE,IF((L_Map[MÃ BC]=L_FS[[#This Row],[MÃ]])*(L_Map[BCR]=0),L_Map[CHỈ TIÊU THUYẾT MINH],""))</f>
        <v>Thu nhập khác</v>
      </c>
    </row>
    <row r="17" spans="1:13" x14ac:dyDescent="0.3">
      <c r="C17" s="6" t="s">
        <v>1136</v>
      </c>
      <c r="D17" s="6" t="s">
        <v>1135</v>
      </c>
      <c r="E17" s="17">
        <v>-1</v>
      </c>
      <c r="F17" s="17">
        <v>0</v>
      </c>
      <c r="G17" s="6" t="b">
        <v>1</v>
      </c>
      <c r="H17" s="6" t="s">
        <v>1078</v>
      </c>
      <c r="I17" s="6" t="s">
        <v>1166</v>
      </c>
      <c r="J17" s="6"/>
      <c r="K17" s="6" t="b">
        <v>1</v>
      </c>
      <c r="L17" t="str" cm="1">
        <f t="array" ref="L17">_xlfn.LET(_xlpm.a,_xlfn.TEXTJOIN(";",TRUE,IF((L_Map[MÃ BC]=L_FS[[#This Row],[MÃ]])*(L_Map[BCR]=0),L_Map[MÃ TM],"")),IF(LEN(_xlpm.a)&gt;1,_xlpm.a,""))</f>
        <v>352_</v>
      </c>
      <c r="M17" t="str" cm="1">
        <f t="array" ref="M17">_xlfn.TEXTJOIN("; ",TRUE,IF((L_Map[MÃ BC]=L_FS[[#This Row],[MÃ]])*(L_Map[BCR]=0),L_Map[CHỈ TIÊU THUYẾT MINH],""))</f>
        <v>Chi phí khác</v>
      </c>
    </row>
    <row r="18" spans="1:13" x14ac:dyDescent="0.3">
      <c r="A18" s="8" t="s">
        <v>35</v>
      </c>
      <c r="C18" s="6" t="s">
        <v>1139</v>
      </c>
      <c r="D18" s="6" t="s">
        <v>1138</v>
      </c>
      <c r="E18" s="17">
        <v>-1</v>
      </c>
      <c r="F18" s="17">
        <v>0</v>
      </c>
      <c r="G18" s="6" t="b">
        <v>1</v>
      </c>
      <c r="H18" s="6" t="s">
        <v>1078</v>
      </c>
      <c r="I18" s="6" t="s">
        <v>1166</v>
      </c>
      <c r="J18" s="6"/>
      <c r="K18" s="6"/>
      <c r="L18" t="str" cm="1">
        <f t="array" ref="L18">_xlfn.LET(_xlpm.a,_xlfn.TEXTJOIN(";",TRUE,IF((L_Map[MÃ BC]=L_FS[[#This Row],[MÃ]])*(L_Map[BCR]=0),L_Map[MÃ TM],"")),IF(LEN(_xlpm.a)&gt;1,_xlpm.a,""))</f>
        <v>361_</v>
      </c>
      <c r="M18" t="str" cm="1">
        <f t="array" ref="M18">_xlfn.TEXTJOIN("; ",TRUE,IF((L_Map[MÃ BC]=L_FS[[#This Row],[MÃ]])*(L_Map[BCR]=0),L_Map[CHỈ TIÊU THUYẾT MINH],""))</f>
        <v>Chi phí thuế TNDN hiện hành</v>
      </c>
    </row>
    <row r="19" spans="1:13" x14ac:dyDescent="0.3">
      <c r="C19" s="6" t="s">
        <v>1142</v>
      </c>
      <c r="D19" s="6" t="s">
        <v>1141</v>
      </c>
      <c r="E19" s="17">
        <v>-1</v>
      </c>
      <c r="F19" s="17">
        <v>0</v>
      </c>
      <c r="G19" s="6" t="b">
        <v>1</v>
      </c>
      <c r="H19" s="6" t="s">
        <v>1078</v>
      </c>
      <c r="I19" s="6" t="s">
        <v>1166</v>
      </c>
      <c r="J19" s="6"/>
      <c r="K19" s="6"/>
      <c r="L19" t="str" cm="1">
        <f t="array" ref="L19">_xlfn.LET(_xlpm.a,_xlfn.TEXTJOIN(";",TRUE,IF((L_Map[MÃ BC]=L_FS[[#This Row],[MÃ]])*(L_Map[BCR]=0),L_Map[MÃ TM],"")),IF(LEN(_xlpm.a)&gt;1,_xlpm.a,""))</f>
        <v>362_</v>
      </c>
      <c r="M19" t="str" cm="1">
        <f t="array" ref="M19">_xlfn.TEXTJOIN("; ",TRUE,IF((L_Map[MÃ BC]=L_FS[[#This Row],[MÃ]])*(L_Map[BCR]=0),L_Map[CHỈ TIÊU THUYẾT MINH],""))</f>
        <v>Chi phí thuế TNDN hoãn lại</v>
      </c>
    </row>
    <row r="20" spans="1:13" x14ac:dyDescent="0.3">
      <c r="A20" s="8" t="s">
        <v>36</v>
      </c>
      <c r="C20" s="6" t="s">
        <v>1170</v>
      </c>
      <c r="D20" s="6" t="s">
        <v>1171</v>
      </c>
      <c r="E20" s="17">
        <v>0</v>
      </c>
      <c r="F20" s="17">
        <v>0</v>
      </c>
      <c r="G20" s="6" t="b">
        <v>0</v>
      </c>
      <c r="H20" s="6" t="s">
        <v>1078</v>
      </c>
      <c r="I20" s="6" t="s">
        <v>4</v>
      </c>
      <c r="J20" s="6"/>
      <c r="K20" s="6"/>
      <c r="L20" t="str" cm="1">
        <f t="array" ref="L20">_xlfn.LET(_xlpm.a,_xlfn.TEXTJOIN(";",TRUE,IF((L_Map[MÃ BC]=L_FS[[#This Row],[MÃ]])*(L_Map[BCR]=0),L_Map[MÃ TM],"")),IF(LEN(_xlpm.a)&gt;1,_xlpm.a,""))</f>
        <v/>
      </c>
      <c r="M20" t="str" cm="1">
        <f t="array" ref="M20">_xlfn.TEXTJOIN("; ",TRUE,IF((L_Map[MÃ BC]=L_FS[[#This Row],[MÃ]])*(L_Map[BCR]=0),L_Map[CHỈ TIÊU THUYẾT MINH],""))</f>
        <v>-</v>
      </c>
    </row>
    <row r="21" spans="1:13" x14ac:dyDescent="0.3">
      <c r="C21" s="6" t="s">
        <v>1148</v>
      </c>
      <c r="D21" s="6" t="s">
        <v>1172</v>
      </c>
      <c r="E21" s="17">
        <v>-1</v>
      </c>
      <c r="F21" s="17">
        <v>0</v>
      </c>
      <c r="G21" s="6" t="b">
        <v>1</v>
      </c>
      <c r="H21" s="6" t="s">
        <v>1078</v>
      </c>
      <c r="I21" s="6" t="s">
        <v>1166</v>
      </c>
      <c r="J21" s="6"/>
      <c r="K21" s="6"/>
      <c r="L21" t="str" cm="1">
        <f t="array" ref="L21">_xlfn.LET(_xlpm.a,_xlfn.TEXTJOIN(";",TRUE,IF((L_Map[MÃ BC]=L_FS[[#This Row],[MÃ]])*(L_Map[BCR]=0),L_Map[MÃ TM],"")),IF(LEN(_xlpm.a)&gt;1,_xlpm.a,""))</f>
        <v/>
      </c>
      <c r="M21" t="str" cm="1">
        <f t="array" ref="M21">_xlfn.TEXTJOIN("; ",TRUE,IF((L_Map[MÃ BC]=L_FS[[#This Row],[MÃ]])*(L_Map[BCR]=0),L_Map[CHỈ TIÊU THUYẾT MINH],""))</f>
        <v>-</v>
      </c>
    </row>
    <row r="22" spans="1:13" x14ac:dyDescent="0.3">
      <c r="A22" s="8" t="s">
        <v>37</v>
      </c>
      <c r="C22" s="6" t="s">
        <v>751</v>
      </c>
      <c r="D22" s="6" t="s">
        <v>1173</v>
      </c>
      <c r="E22" s="17">
        <v>0</v>
      </c>
      <c r="F22" s="17">
        <v>-1</v>
      </c>
      <c r="G22" s="6" t="b">
        <v>1</v>
      </c>
      <c r="H22" s="6" t="s">
        <v>751</v>
      </c>
      <c r="I22" s="6" t="s">
        <v>1174</v>
      </c>
      <c r="J22" s="6"/>
      <c r="K22" s="6"/>
      <c r="L22" t="str" cm="1">
        <f t="array" ref="L22">_xlfn.LET(_xlpm.a,_xlfn.TEXTJOIN(";",TRUE,IF((L_Map[MÃ BC]=L_FS[[#This Row],[MÃ]])*(L_Map[BCR]=0),L_Map[MÃ TM],"")),IF(LEN(_xlpm.a)&gt;1,_xlpm.a,""))</f>
        <v>010_</v>
      </c>
      <c r="M22" t="str" cm="1">
        <f t="array" ref="M22">_xlfn.TEXTJOIN("; ",TRUE,IF((L_Map[MÃ BC]=L_FS[[#This Row],[MÃ]])*(L_Map[BCR]=0),L_Map[CHỈ TIÊU THUYẾT MINH],""))</f>
        <v>Tiền và tương đương tiền</v>
      </c>
    </row>
    <row r="23" spans="1:13" x14ac:dyDescent="0.3">
      <c r="C23" s="6" t="s">
        <v>754</v>
      </c>
      <c r="D23" s="6" t="s">
        <v>1175</v>
      </c>
      <c r="E23" s="17">
        <v>0</v>
      </c>
      <c r="F23" s="17">
        <v>-1</v>
      </c>
      <c r="G23" s="6" t="b">
        <v>1</v>
      </c>
      <c r="H23" s="6" t="s">
        <v>754</v>
      </c>
      <c r="I23" s="6" t="s">
        <v>1174</v>
      </c>
      <c r="J23" s="6"/>
      <c r="K23" s="6"/>
      <c r="L23" t="str" cm="1">
        <f t="array" ref="L23">_xlfn.LET(_xlpm.a,_xlfn.TEXTJOIN(";",TRUE,IF((L_Map[MÃ BC]=L_FS[[#This Row],[MÃ]])*(L_Map[BCR]=0),L_Map[MÃ TM],"")),IF(LEN(_xlpm.a)&gt;1,_xlpm.a,""))</f>
        <v>010_</v>
      </c>
      <c r="M23" t="str" cm="1">
        <f t="array" ref="M23">_xlfn.TEXTJOIN("; ",TRUE,IF((L_Map[MÃ BC]=L_FS[[#This Row],[MÃ]])*(L_Map[BCR]=0),L_Map[CHỈ TIÊU THUYẾT MINH],""))</f>
        <v>Tiền và tương đương tiền</v>
      </c>
    </row>
    <row r="24" spans="1:13" x14ac:dyDescent="0.3">
      <c r="A24" s="8" t="s">
        <v>38</v>
      </c>
      <c r="C24" s="6" t="s">
        <v>758</v>
      </c>
      <c r="D24" s="6" t="s">
        <v>759</v>
      </c>
      <c r="E24" s="17">
        <v>0</v>
      </c>
      <c r="F24" s="17">
        <v>-1</v>
      </c>
      <c r="G24" s="6" t="b">
        <v>1</v>
      </c>
      <c r="H24" s="6" t="s">
        <v>758</v>
      </c>
      <c r="I24" s="6" t="s">
        <v>1174</v>
      </c>
      <c r="J24" s="6"/>
      <c r="K24" s="6" t="b">
        <v>1</v>
      </c>
      <c r="L24" t="str" cm="1">
        <f t="array" ref="L24">_xlfn.LET(_xlpm.a,_xlfn.TEXTJOIN(";",TRUE,IF((L_Map[MÃ BC]=L_FS[[#This Row],[MÃ]])*(L_Map[BCR]=0),L_Map[MÃ TM],"")),IF(LEN(_xlpm.a)&gt;1,_xlpm.a,""))</f>
        <v>026_</v>
      </c>
      <c r="M24" t="str" cm="1">
        <f t="array" ref="M24">_xlfn.TEXTJOIN("; ",TRUE,IF((L_Map[MÃ BC]=L_FS[[#This Row],[MÃ]])*(L_Map[BCR]=0),L_Map[CHỈ TIÊU THUYẾT MINH],""))</f>
        <v>Chứng khoán kinh doanh</v>
      </c>
    </row>
    <row r="25" spans="1:13" x14ac:dyDescent="0.3">
      <c r="C25" s="6" t="s">
        <v>893</v>
      </c>
      <c r="D25" s="6" t="s">
        <v>1176</v>
      </c>
      <c r="E25" s="17">
        <v>0</v>
      </c>
      <c r="F25" s="17">
        <v>-1</v>
      </c>
      <c r="G25" s="6" t="b">
        <v>1</v>
      </c>
      <c r="H25" s="6" t="s">
        <v>893</v>
      </c>
      <c r="I25" s="6" t="s">
        <v>1174</v>
      </c>
      <c r="J25" s="6"/>
      <c r="K25" s="6" t="b">
        <v>1</v>
      </c>
      <c r="L25" t="str" cm="1">
        <f t="array" ref="L25">_xlfn.LET(_xlpm.a,_xlfn.TEXTJOIN(";",TRUE,IF((L_Map[MÃ BC]=L_FS[[#This Row],[MÃ]])*(L_Map[BCR]=0),L_Map[MÃ TM],"")),IF(LEN(_xlpm.a)&gt;1,_xlpm.a,""))</f>
        <v>027_</v>
      </c>
      <c r="M25" t="str" cm="1">
        <f t="array" ref="M25">_xlfn.TEXTJOIN("; ",TRUE,IF((L_Map[MÃ BC]=L_FS[[#This Row],[MÃ]])*(L_Map[BCR]=0),L_Map[CHỈ TIÊU THUYẾT MINH],""))</f>
        <v>Dự phòng giảm giá chứng khoán kinh doanh (*)</v>
      </c>
    </row>
    <row r="26" spans="1:13" x14ac:dyDescent="0.3">
      <c r="A26" s="8" t="s">
        <v>39</v>
      </c>
      <c r="C26" s="6" t="s">
        <v>762</v>
      </c>
      <c r="D26" s="6" t="s">
        <v>1177</v>
      </c>
      <c r="E26" s="17">
        <v>0</v>
      </c>
      <c r="F26" s="17">
        <v>-1</v>
      </c>
      <c r="G26" s="6" t="b">
        <v>1</v>
      </c>
      <c r="H26" s="6" t="s">
        <v>762</v>
      </c>
      <c r="I26" s="6" t="s">
        <v>1174</v>
      </c>
      <c r="J26" s="6" t="b">
        <v>1</v>
      </c>
      <c r="K26" s="6" t="b">
        <v>1</v>
      </c>
      <c r="L26" t="str" cm="1">
        <f t="array" ref="L26">_xlfn.LET(_xlpm.a,_xlfn.TEXTJOIN(";",TRUE,IF((L_Map[MÃ BC]=L_FS[[#This Row],[MÃ]])*(L_Map[BCR]=0),L_Map[MÃ TM],"")),IF(LEN(_xlpm.a)&gt;1,_xlpm.a,""))</f>
        <v>021_</v>
      </c>
      <c r="M26" t="str" cm="1">
        <f t="array" ref="M26">_xlfn.TEXTJOIN("; ",TRUE,IF((L_Map[MÃ BC]=L_FS[[#This Row],[MÃ]])*(L_Map[BCR]=0),L_Map[CHỈ TIÊU THUYẾT MINH],""))</f>
        <v>Đầu tư nắm giữ đến ngày đáo hạn ngắn hạn</v>
      </c>
    </row>
    <row r="27" spans="1:13" x14ac:dyDescent="0.3">
      <c r="C27" s="6" t="s">
        <v>788</v>
      </c>
      <c r="D27" s="6" t="s">
        <v>1178</v>
      </c>
      <c r="E27" s="17">
        <v>0</v>
      </c>
      <c r="F27" s="17">
        <v>-1</v>
      </c>
      <c r="G27" s="6" t="b">
        <v>1</v>
      </c>
      <c r="H27" s="6" t="s">
        <v>788</v>
      </c>
      <c r="I27" s="6" t="s">
        <v>1174</v>
      </c>
      <c r="J27" s="6" t="b">
        <v>1</v>
      </c>
      <c r="K27" s="6" t="b">
        <v>1</v>
      </c>
      <c r="L27" t="str" cm="1">
        <f t="array" ref="L27">_xlfn.LET(_xlpm.a,_xlfn.TEXTJOIN(";",TRUE,IF((L_Map[MÃ BC]=L_FS[[#This Row],[MÃ]])*(L_Map[BCR]=0),L_Map[MÃ TM],"")),IF(LEN(_xlpm.a)&gt;1,_xlpm.a,""))</f>
        <v>031_</v>
      </c>
      <c r="M27" t="str" cm="1">
        <f t="array" ref="M27">_xlfn.TEXTJOIN("; ",TRUE,IF((L_Map[MÃ BC]=L_FS[[#This Row],[MÃ]])*(L_Map[BCR]=0),L_Map[CHỈ TIÊU THUYẾT MINH],""))</f>
        <v>Phải thu của khách hàng ngắn hạn</v>
      </c>
    </row>
    <row r="28" spans="1:13" x14ac:dyDescent="0.3">
      <c r="A28" s="8" t="s">
        <v>40</v>
      </c>
      <c r="C28" s="6" t="s">
        <v>933</v>
      </c>
      <c r="D28" s="6" t="s">
        <v>1179</v>
      </c>
      <c r="E28" s="17">
        <v>0</v>
      </c>
      <c r="F28" s="17">
        <v>-1</v>
      </c>
      <c r="G28" s="6" t="b">
        <v>1</v>
      </c>
      <c r="H28" s="6" t="s">
        <v>933</v>
      </c>
      <c r="I28" s="6" t="s">
        <v>1174</v>
      </c>
      <c r="J28" s="6" t="b">
        <v>1</v>
      </c>
      <c r="K28" s="6" t="b">
        <v>1</v>
      </c>
      <c r="L28" t="str" cm="1">
        <f t="array" ref="L28">_xlfn.LET(_xlpm.a,_xlfn.TEXTJOIN(";",TRUE,IF((L_Map[MÃ BC]=L_FS[[#This Row],[MÃ]])*(L_Map[BCR]=0),L_Map[MÃ TM],"")),IF(LEN(_xlpm.a)&gt;1,_xlpm.a,""))</f>
        <v>033_</v>
      </c>
      <c r="M28" t="str" cm="1">
        <f t="array" ref="M28">_xlfn.TEXTJOIN("; ",TRUE,IF((L_Map[MÃ BC]=L_FS[[#This Row],[MÃ]])*(L_Map[BCR]=0),L_Map[CHỈ TIÊU THUYẾT MINH],""))</f>
        <v>Trả trước cho người bán ngắn hạn</v>
      </c>
    </row>
    <row r="29" spans="1:13" x14ac:dyDescent="0.3">
      <c r="C29" s="6" t="s">
        <v>99</v>
      </c>
      <c r="D29" s="6" t="s">
        <v>800</v>
      </c>
      <c r="E29" s="17">
        <v>0</v>
      </c>
      <c r="F29" s="17">
        <v>-1</v>
      </c>
      <c r="G29" s="6" t="b">
        <v>1</v>
      </c>
      <c r="H29" s="6" t="s">
        <v>99</v>
      </c>
      <c r="I29" s="6" t="s">
        <v>1174</v>
      </c>
      <c r="J29" s="6" t="b">
        <v>1</v>
      </c>
      <c r="K29" s="6" t="b">
        <v>1</v>
      </c>
      <c r="L29" t="str" cm="1">
        <f t="array" ref="L29">_xlfn.LET(_xlpm.a,_xlfn.TEXTJOIN(";",TRUE,IF((L_Map[MÃ BC]=L_FS[[#This Row],[MÃ]])*(L_Map[BCR]=0),L_Map[MÃ TM],"")),IF(LEN(_xlpm.a)&gt;1,_xlpm.a,""))</f>
        <v>063_</v>
      </c>
      <c r="M29" t="str" cm="1">
        <f t="array" ref="M29">_xlfn.TEXTJOIN("; ",TRUE,IF((L_Map[MÃ BC]=L_FS[[#This Row],[MÃ]])*(L_Map[BCR]=0),L_Map[CHỈ TIÊU THUYẾT MINH],""))</f>
        <v>Phải thu nội bộ ngắn hạn</v>
      </c>
    </row>
    <row r="30" spans="1:13" x14ac:dyDescent="0.3">
      <c r="C30" s="6" t="s">
        <v>994</v>
      </c>
      <c r="D30" s="6" t="s">
        <v>1180</v>
      </c>
      <c r="E30" s="17">
        <v>0</v>
      </c>
      <c r="F30" s="17">
        <v>-1</v>
      </c>
      <c r="G30" s="6" t="b">
        <v>1</v>
      </c>
      <c r="H30" s="6" t="s">
        <v>994</v>
      </c>
      <c r="I30" s="6" t="s">
        <v>1174</v>
      </c>
      <c r="J30" s="6" t="b">
        <v>1</v>
      </c>
      <c r="K30" s="6" t="b">
        <v>1</v>
      </c>
      <c r="L30" t="str" cm="1">
        <f t="array" ref="L30">_xlfn.LET(_xlpm.a,_xlfn.TEXTJOIN(";",TRUE,IF((L_Map[MÃ BC]=L_FS[[#This Row],[MÃ]])*(L_Map[BCR]=0),L_Map[MÃ TM],"")),IF(LEN(_xlpm.a)&gt;1,_xlpm.a,""))</f>
        <v>065_</v>
      </c>
      <c r="M30" t="str" cm="1">
        <f t="array" ref="M30">_xlfn.TEXTJOIN("; ",TRUE,IF((L_Map[MÃ BC]=L_FS[[#This Row],[MÃ]])*(L_Map[BCR]=0),L_Map[CHỈ TIÊU THUYẾT MINH],""))</f>
        <v>Phải thu theo tiến độ kế hoạch HĐXD</v>
      </c>
    </row>
    <row r="31" spans="1:13" x14ac:dyDescent="0.3">
      <c r="C31" s="6" t="s">
        <v>779</v>
      </c>
      <c r="D31" s="6" t="s">
        <v>1181</v>
      </c>
      <c r="E31" s="17">
        <v>0</v>
      </c>
      <c r="F31" s="17">
        <v>-1</v>
      </c>
      <c r="G31" s="6" t="b">
        <v>1</v>
      </c>
      <c r="H31" s="6" t="s">
        <v>779</v>
      </c>
      <c r="I31" s="6" t="s">
        <v>1174</v>
      </c>
      <c r="J31" s="6" t="b">
        <v>1</v>
      </c>
      <c r="K31" s="6" t="b">
        <v>1</v>
      </c>
      <c r="L31" t="str" cm="1">
        <f t="array" ref="L31">_xlfn.LET(_xlpm.a,_xlfn.TEXTJOIN(";",TRUE,IF((L_Map[MÃ BC]=L_FS[[#This Row],[MÃ]])*(L_Map[BCR]=0),L_Map[MÃ TM],"")),IF(LEN(_xlpm.a)&gt;1,_xlpm.a,""))</f>
        <v>043_</v>
      </c>
      <c r="M31" t="str" cm="1">
        <f t="array" ref="M31">_xlfn.TEXTJOIN("; ",TRUE,IF((L_Map[MÃ BC]=L_FS[[#This Row],[MÃ]])*(L_Map[BCR]=0),L_Map[CHỈ TIÊU THUYẾT MINH],""))</f>
        <v>Phải thu về cho vay ngắn hạn</v>
      </c>
    </row>
    <row r="32" spans="1:13" x14ac:dyDescent="0.3">
      <c r="C32" s="6" t="s">
        <v>799</v>
      </c>
      <c r="D32" s="6" t="s">
        <v>1182</v>
      </c>
      <c r="E32" s="17">
        <v>0</v>
      </c>
      <c r="F32" s="17">
        <v>-1</v>
      </c>
      <c r="G32" s="6" t="b">
        <v>1</v>
      </c>
      <c r="H32" s="6" t="s">
        <v>799</v>
      </c>
      <c r="I32" s="6" t="s">
        <v>1174</v>
      </c>
      <c r="J32" s="6" t="b">
        <v>1</v>
      </c>
      <c r="K32" s="6" t="b">
        <v>1</v>
      </c>
      <c r="L32" t="str" cm="1">
        <f t="array" ref="L32">_xlfn.LET(_xlpm.a,_xlfn.TEXTJOIN(";",TRUE,IF((L_Map[MÃ BC]=L_FS[[#This Row],[MÃ]])*(L_Map[BCR]=0),L_Map[MÃ TM],"")),IF(LEN(_xlpm.a)&gt;1,_xlpm.a,""))</f>
        <v>041_</v>
      </c>
      <c r="M32" t="str" cm="1">
        <f t="array" ref="M32">_xlfn.TEXTJOIN("; ",TRUE,IF((L_Map[MÃ BC]=L_FS[[#This Row],[MÃ]])*(L_Map[BCR]=0),L_Map[CHỈ TIÊU THUYẾT MINH],""))</f>
        <v>Phải thu khác ngắn hạn</v>
      </c>
    </row>
    <row r="33" spans="3:13" x14ac:dyDescent="0.3">
      <c r="C33" s="6" t="s">
        <v>899</v>
      </c>
      <c r="D33" s="6" t="s">
        <v>1183</v>
      </c>
      <c r="E33" s="17">
        <v>0</v>
      </c>
      <c r="F33" s="17">
        <v>-1</v>
      </c>
      <c r="G33" s="6" t="b">
        <v>1</v>
      </c>
      <c r="H33" s="6" t="s">
        <v>899</v>
      </c>
      <c r="I33" s="6" t="s">
        <v>1174</v>
      </c>
      <c r="J33" s="6"/>
      <c r="K33" s="6" t="b">
        <v>1</v>
      </c>
      <c r="L33" t="str" cm="1">
        <f t="array" ref="L33">_xlfn.LET(_xlpm.a,_xlfn.TEXTJOIN(";",TRUE,IF((L_Map[MÃ BC]=L_FS[[#This Row],[MÃ]])*(L_Map[BCR]=0),L_Map[MÃ TM],"")),IF(LEN(_xlpm.a)&gt;1,_xlpm.a,""))</f>
        <v>045_</v>
      </c>
      <c r="M33" t="str" cm="1">
        <f t="array" ref="M33">_xlfn.TEXTJOIN("; ",TRUE,IF((L_Map[MÃ BC]=L_FS[[#This Row],[MÃ]])*(L_Map[BCR]=0),L_Map[CHỈ TIÊU THUYẾT MINH],""))</f>
        <v>Dự phòng phải thu khó đòi ngắn hạn (*)</v>
      </c>
    </row>
    <row r="34" spans="3:13" x14ac:dyDescent="0.3">
      <c r="C34" s="6" t="s">
        <v>504</v>
      </c>
      <c r="D34" s="6" t="s">
        <v>808</v>
      </c>
      <c r="E34" s="17">
        <v>0</v>
      </c>
      <c r="F34" s="17">
        <v>-1</v>
      </c>
      <c r="G34" s="6" t="b">
        <v>1</v>
      </c>
      <c r="H34" s="6" t="s">
        <v>504</v>
      </c>
      <c r="I34" s="6" t="s">
        <v>1174</v>
      </c>
      <c r="J34" s="6"/>
      <c r="K34" s="6" t="b">
        <v>1</v>
      </c>
      <c r="L34" t="str" cm="1">
        <f t="array" ref="L34">_xlfn.LET(_xlpm.a,_xlfn.TEXTJOIN(";",TRUE,IF((L_Map[MÃ BC]=L_FS[[#This Row],[MÃ]])*(L_Map[BCR]=0),L_Map[MÃ TM],"")),IF(LEN(_xlpm.a)&gt;1,_xlpm.a,""))</f>
        <v>050_</v>
      </c>
      <c r="M34" t="str" cm="1">
        <f t="array" ref="M34">_xlfn.TEXTJOIN("; ",TRUE,IF((L_Map[MÃ BC]=L_FS[[#This Row],[MÃ]])*(L_Map[BCR]=0),L_Map[CHỈ TIÊU THUYẾT MINH],""))</f>
        <v>Tài sản thiếu chờ xử lý</v>
      </c>
    </row>
    <row r="35" spans="3:13" x14ac:dyDescent="0.3">
      <c r="C35" s="6" t="s">
        <v>834</v>
      </c>
      <c r="D35" s="6" t="s">
        <v>1184</v>
      </c>
      <c r="E35" s="17">
        <v>0</v>
      </c>
      <c r="F35" s="17">
        <v>-1</v>
      </c>
      <c r="G35" s="6" t="b">
        <v>1</v>
      </c>
      <c r="H35" s="6" t="s">
        <v>834</v>
      </c>
      <c r="I35" s="6" t="s">
        <v>1174</v>
      </c>
      <c r="J35" s="6"/>
      <c r="K35" s="6" t="b">
        <v>1</v>
      </c>
      <c r="L35" t="str" cm="1">
        <f t="array" ref="L35">_xlfn.LET(_xlpm.a,_xlfn.TEXTJOIN(";",TRUE,IF((L_Map[MÃ BC]=L_FS[[#This Row],[MÃ]])*(L_Map[BCR]=0),L_Map[MÃ TM],"")),IF(LEN(_xlpm.a)&gt;1,_xlpm.a,""))</f>
        <v>071_</v>
      </c>
      <c r="M35" t="str" cm="1">
        <f t="array" ref="M35">_xlfn.TEXTJOIN("; ",TRUE,IF((L_Map[MÃ BC]=L_FS[[#This Row],[MÃ]])*(L_Map[BCR]=0),L_Map[CHỈ TIÊU THUYẾT MINH],""))</f>
        <v>Hàng tồn kho</v>
      </c>
    </row>
    <row r="36" spans="3:13" x14ac:dyDescent="0.3">
      <c r="C36" s="6" t="s">
        <v>905</v>
      </c>
      <c r="D36" s="6" t="s">
        <v>1185</v>
      </c>
      <c r="E36" s="17">
        <v>0</v>
      </c>
      <c r="F36" s="17">
        <v>-1</v>
      </c>
      <c r="G36" s="6" t="b">
        <v>1</v>
      </c>
      <c r="H36" s="6" t="s">
        <v>905</v>
      </c>
      <c r="I36" s="6" t="s">
        <v>1174</v>
      </c>
      <c r="J36" s="6"/>
      <c r="K36" s="6" t="b">
        <v>1</v>
      </c>
      <c r="L36" t="str" cm="1">
        <f t="array" ref="L36">_xlfn.LET(_xlpm.a,_xlfn.TEXTJOIN(";",TRUE,IF((L_Map[MÃ BC]=L_FS[[#This Row],[MÃ]])*(L_Map[BCR]=0),L_Map[MÃ TM],"")),IF(LEN(_xlpm.a)&gt;1,_xlpm.a,""))</f>
        <v>072_</v>
      </c>
      <c r="M36" t="str" cm="1">
        <f t="array" ref="M36">_xlfn.TEXTJOIN("; ",TRUE,IF((L_Map[MÃ BC]=L_FS[[#This Row],[MÃ]])*(L_Map[BCR]=0),L_Map[CHỈ TIÊU THUYẾT MINH],""))</f>
        <v>Dự phòng giảm giá hàng tồn kho (*)</v>
      </c>
    </row>
    <row r="37" spans="3:13" x14ac:dyDescent="0.3">
      <c r="C37" s="6" t="s">
        <v>79</v>
      </c>
      <c r="D37" s="6" t="s">
        <v>916</v>
      </c>
      <c r="E37" s="17">
        <v>0</v>
      </c>
      <c r="F37" s="17">
        <v>-1</v>
      </c>
      <c r="G37" s="6" t="b">
        <v>1</v>
      </c>
      <c r="H37" s="6" t="s">
        <v>79</v>
      </c>
      <c r="I37" s="6" t="s">
        <v>1174</v>
      </c>
      <c r="J37" s="6" t="b">
        <v>1</v>
      </c>
      <c r="K37" s="6" t="b">
        <v>1</v>
      </c>
      <c r="L37" t="str" cm="1">
        <f t="array" ref="L37">_xlfn.LET(_xlpm.a,_xlfn.TEXTJOIN(";",TRUE,IF((L_Map[MÃ BC]=L_FS[[#This Row],[MÃ]])*(L_Map[BCR]=0),L_Map[MÃ TM],"")),IF(LEN(_xlpm.a)&gt;1,_xlpm.a,""))</f>
        <v>131_</v>
      </c>
      <c r="M37" t="str" cm="1">
        <f t="array" ref="M37">_xlfn.TEXTJOIN("; ",TRUE,IF((L_Map[MÃ BC]=L_FS[[#This Row],[MÃ]])*(L_Map[BCR]=0),L_Map[CHỈ TIÊU THUYẾT MINH],""))</f>
        <v>Chi phí trả trước ngắn hạn</v>
      </c>
    </row>
    <row r="38" spans="3:13" x14ac:dyDescent="0.3">
      <c r="C38" s="6" t="s">
        <v>798</v>
      </c>
      <c r="D38" s="6" t="s">
        <v>797</v>
      </c>
      <c r="E38" s="17">
        <v>0</v>
      </c>
      <c r="F38" s="17">
        <v>-1</v>
      </c>
      <c r="G38" s="6" t="b">
        <v>1</v>
      </c>
      <c r="H38" s="6" t="s">
        <v>798</v>
      </c>
      <c r="I38" s="6" t="s">
        <v>1174</v>
      </c>
      <c r="J38" s="6"/>
      <c r="K38" s="6" t="b">
        <v>1</v>
      </c>
      <c r="L38" t="str" cm="1">
        <f t="array" ref="L38">_xlfn.LET(_xlpm.a,_xlfn.TEXTJOIN(";",TRUE,IF((L_Map[MÃ BC]=L_FS[[#This Row],[MÃ]])*(L_Map[BCR]=0),L_Map[MÃ TM],"")),IF(LEN(_xlpm.a)&gt;1,_xlpm.a,""))</f>
        <v/>
      </c>
      <c r="M38" t="str" cm="1">
        <f t="array" ref="M38">_xlfn.TEXTJOIN("; ",TRUE,IF((L_Map[MÃ BC]=L_FS[[#This Row],[MÃ]])*(L_Map[BCR]=0),L_Map[CHỈ TIÊU THUYẾT MINH],""))</f>
        <v/>
      </c>
    </row>
    <row r="39" spans="3:13" x14ac:dyDescent="0.3">
      <c r="C39" s="6" t="s">
        <v>836</v>
      </c>
      <c r="D39" s="6" t="s">
        <v>1186</v>
      </c>
      <c r="E39" s="17">
        <v>0</v>
      </c>
      <c r="F39" s="17">
        <v>-1</v>
      </c>
      <c r="G39" s="6" t="b">
        <v>1</v>
      </c>
      <c r="H39" s="6" t="s">
        <v>836</v>
      </c>
      <c r="I39" s="6" t="s">
        <v>1174</v>
      </c>
      <c r="J39" s="6"/>
      <c r="K39" s="6" t="b">
        <v>1</v>
      </c>
      <c r="L39" t="str" cm="1">
        <f t="array" ref="L39">_xlfn.LET(_xlpm.a,_xlfn.TEXTJOIN(";",TRUE,IF((L_Map[MÃ BC]=L_FS[[#This Row],[MÃ]])*(L_Map[BCR]=0),L_Map[MÃ TM],"")),IF(LEN(_xlpm.a)&gt;1,_xlpm.a,""))</f>
        <v>170_</v>
      </c>
      <c r="M39" t="str" cm="1">
        <f t="array" ref="M39">_xlfn.TEXTJOIN("; ",TRUE,IF((L_Map[MÃ BC]=L_FS[[#This Row],[MÃ]])*(L_Map[BCR]=0),L_Map[CHỈ TIÊU THUYẾT MINH],""))</f>
        <v>Thuế và các khoản phải nộp Nhà nước</v>
      </c>
    </row>
    <row r="40" spans="3:13" x14ac:dyDescent="0.3">
      <c r="C40" s="6" t="s">
        <v>841</v>
      </c>
      <c r="D40" s="6" t="s">
        <v>1187</v>
      </c>
      <c r="E40" s="17">
        <v>0</v>
      </c>
      <c r="F40" s="17">
        <v>-1</v>
      </c>
      <c r="G40" s="6" t="b">
        <v>1</v>
      </c>
      <c r="H40" s="6" t="s">
        <v>841</v>
      </c>
      <c r="I40" s="6" t="s">
        <v>1174</v>
      </c>
      <c r="J40" s="6"/>
      <c r="K40" s="6" t="b">
        <v>1</v>
      </c>
      <c r="L40" t="str" cm="1">
        <f t="array" ref="L40">_xlfn.LET(_xlpm.a,_xlfn.TEXTJOIN(";",TRUE,IF((L_Map[MÃ BC]=L_FS[[#This Row],[MÃ]])*(L_Map[BCR]=0),L_Map[MÃ TM],"")),IF(LEN(_xlpm.a)&gt;1,_xlpm.a,""))</f>
        <v/>
      </c>
      <c r="M40" t="str" cm="1">
        <f t="array" ref="M40">_xlfn.TEXTJOIN("; ",TRUE,IF((L_Map[MÃ BC]=L_FS[[#This Row],[MÃ]])*(L_Map[BCR]=0),L_Map[CHỈ TIÊU THUYẾT MINH],""))</f>
        <v>-</v>
      </c>
    </row>
    <row r="41" spans="3:13" x14ac:dyDescent="0.3">
      <c r="C41" s="6" t="s">
        <v>846</v>
      </c>
      <c r="D41" s="6" t="s">
        <v>1188</v>
      </c>
      <c r="E41" s="17">
        <v>0</v>
      </c>
      <c r="F41" s="17">
        <v>-1</v>
      </c>
      <c r="G41" s="6" t="b">
        <v>1</v>
      </c>
      <c r="H41" s="6" t="s">
        <v>846</v>
      </c>
      <c r="I41" s="6" t="s">
        <v>1174</v>
      </c>
      <c r="J41" s="6"/>
      <c r="K41" s="6" t="b">
        <v>1</v>
      </c>
      <c r="L41" t="str" cm="1">
        <f t="array" ref="L41">_xlfn.LET(_xlpm.a,_xlfn.TEXTJOIN(";",TRUE,IF((L_Map[MÃ BC]=L_FS[[#This Row],[MÃ]])*(L_Map[BCR]=0),L_Map[MÃ TM],"")),IF(LEN(_xlpm.a)&gt;1,_xlpm.a,""))</f>
        <v>061_</v>
      </c>
      <c r="M41" t="str" cm="1">
        <f t="array" ref="M41">_xlfn.TEXTJOIN("; ",TRUE,IF((L_Map[MÃ BC]=L_FS[[#This Row],[MÃ]])*(L_Map[BCR]=0),L_Map[CHỈ TIÊU THUYẾT MINH],""))</f>
        <v>Tài sản khác ngắn hạn</v>
      </c>
    </row>
    <row r="42" spans="3:13" x14ac:dyDescent="0.3">
      <c r="C42" s="6" t="s">
        <v>792</v>
      </c>
      <c r="D42" s="6" t="s">
        <v>791</v>
      </c>
      <c r="E42" s="17">
        <v>0</v>
      </c>
      <c r="F42" s="17">
        <v>-1</v>
      </c>
      <c r="G42" s="6" t="b">
        <v>1</v>
      </c>
      <c r="H42" s="6" t="s">
        <v>792</v>
      </c>
      <c r="I42" s="6" t="s">
        <v>1189</v>
      </c>
      <c r="J42" s="6" t="b">
        <v>1</v>
      </c>
      <c r="K42" s="6" t="b">
        <v>1</v>
      </c>
      <c r="L42" t="str" cm="1">
        <f t="array" ref="L42">_xlfn.LET(_xlpm.a,_xlfn.TEXTJOIN(";",TRUE,IF((L_Map[MÃ BC]=L_FS[[#This Row],[MÃ]])*(L_Map[BCR]=0),L_Map[MÃ TM],"")),IF(LEN(_xlpm.a)&gt;1,_xlpm.a,""))</f>
        <v>032_</v>
      </c>
      <c r="M42" t="str" cm="1">
        <f t="array" ref="M42">_xlfn.TEXTJOIN("; ",TRUE,IF((L_Map[MÃ BC]=L_FS[[#This Row],[MÃ]])*(L_Map[BCR]=0),L_Map[CHỈ TIÊU THUYẾT MINH],""))</f>
        <v>Phải thu của khách hàng dài hạn</v>
      </c>
    </row>
    <row r="43" spans="3:13" x14ac:dyDescent="0.3">
      <c r="C43" s="6" t="s">
        <v>863</v>
      </c>
      <c r="D43" s="6" t="s">
        <v>1190</v>
      </c>
      <c r="E43" s="17">
        <v>0</v>
      </c>
      <c r="F43" s="17">
        <v>-1</v>
      </c>
      <c r="G43" s="6" t="b">
        <v>1</v>
      </c>
      <c r="H43" s="6" t="s">
        <v>863</v>
      </c>
      <c r="I43" s="6" t="s">
        <v>1189</v>
      </c>
      <c r="J43" s="6" t="b">
        <v>1</v>
      </c>
      <c r="K43" s="6" t="b">
        <v>1</v>
      </c>
      <c r="L43" t="str" cm="1">
        <f t="array" ref="L43">_xlfn.LET(_xlpm.a,_xlfn.TEXTJOIN(";",TRUE,IF((L_Map[MÃ BC]=L_FS[[#This Row],[MÃ]])*(L_Map[BCR]=0),L_Map[MÃ TM],"")),IF(LEN(_xlpm.a)&gt;1,_xlpm.a,""))</f>
        <v>034_</v>
      </c>
      <c r="M43" t="str" cm="1">
        <f t="array" ref="M43">_xlfn.TEXTJOIN("; ",TRUE,IF((L_Map[MÃ BC]=L_FS[[#This Row],[MÃ]])*(L_Map[BCR]=0),L_Map[CHỈ TIÊU THUYẾT MINH],""))</f>
        <v>Trả trước cho người bán dài hạn</v>
      </c>
    </row>
    <row r="44" spans="3:13" x14ac:dyDescent="0.3">
      <c r="C44" s="6" t="s">
        <v>806</v>
      </c>
      <c r="D44" s="6" t="s">
        <v>805</v>
      </c>
      <c r="E44" s="17">
        <v>0</v>
      </c>
      <c r="F44" s="17">
        <v>-1</v>
      </c>
      <c r="G44" s="6" t="b">
        <v>1</v>
      </c>
      <c r="H44" s="6" t="s">
        <v>806</v>
      </c>
      <c r="I44" s="6" t="s">
        <v>1189</v>
      </c>
      <c r="J44" s="6"/>
      <c r="K44" s="6" t="b">
        <v>1</v>
      </c>
      <c r="L44" t="str" cm="1">
        <f t="array" ref="L44">_xlfn.LET(_xlpm.a,_xlfn.TEXTJOIN(";",TRUE,IF((L_Map[MÃ BC]=L_FS[[#This Row],[MÃ]])*(L_Map[BCR]=0),L_Map[MÃ TM],"")),IF(LEN(_xlpm.a)&gt;1,_xlpm.a,""))</f>
        <v>064_</v>
      </c>
      <c r="M44" t="str" cm="1">
        <f t="array" ref="M44">_xlfn.TEXTJOIN("; ",TRUE,IF((L_Map[MÃ BC]=L_FS[[#This Row],[MÃ]])*(L_Map[BCR]=0),L_Map[CHỈ TIÊU THUYẾT MINH],""))</f>
        <v>Phải thu nội bộ dài hạn</v>
      </c>
    </row>
    <row r="45" spans="3:13" x14ac:dyDescent="0.3">
      <c r="C45" s="6" t="s">
        <v>803</v>
      </c>
      <c r="D45" s="6" t="s">
        <v>802</v>
      </c>
      <c r="E45" s="17">
        <v>0</v>
      </c>
      <c r="F45" s="17">
        <v>-1</v>
      </c>
      <c r="G45" s="6" t="b">
        <v>1</v>
      </c>
      <c r="H45" s="6" t="s">
        <v>803</v>
      </c>
      <c r="I45" s="6" t="s">
        <v>1189</v>
      </c>
      <c r="J45" s="6" t="b">
        <v>1</v>
      </c>
      <c r="K45" s="6" t="b">
        <v>1</v>
      </c>
      <c r="L45" t="str" cm="1">
        <f t="array" ref="L45">_xlfn.LET(_xlpm.a,_xlfn.TEXTJOIN(";",TRUE,IF((L_Map[MÃ BC]=L_FS[[#This Row],[MÃ]])*(L_Map[BCR]=0),L_Map[MÃ TM],"")),IF(LEN(_xlpm.a)&gt;1,_xlpm.a,""))</f>
        <v>064_</v>
      </c>
      <c r="M45" t="str" cm="1">
        <f t="array" ref="M45">_xlfn.TEXTJOIN("; ",TRUE,IF((L_Map[MÃ BC]=L_FS[[#This Row],[MÃ]])*(L_Map[BCR]=0),L_Map[CHỈ TIÊU THUYẾT MINH],""))</f>
        <v>Phải thu nội bộ dài hạn</v>
      </c>
    </row>
    <row r="46" spans="3:13" x14ac:dyDescent="0.3">
      <c r="C46" s="6" t="s">
        <v>776</v>
      </c>
      <c r="D46" s="6" t="s">
        <v>1191</v>
      </c>
      <c r="E46" s="17">
        <v>0</v>
      </c>
      <c r="F46" s="17">
        <v>-1</v>
      </c>
      <c r="G46" s="6" t="b">
        <v>1</v>
      </c>
      <c r="H46" s="6" t="s">
        <v>776</v>
      </c>
      <c r="I46" s="6" t="s">
        <v>1189</v>
      </c>
      <c r="J46" s="6" t="b">
        <v>1</v>
      </c>
      <c r="K46" s="6" t="b">
        <v>1</v>
      </c>
      <c r="L46" t="str" cm="1">
        <f t="array" ref="L46">_xlfn.LET(_xlpm.a,_xlfn.TEXTJOIN(";",TRUE,IF((L_Map[MÃ BC]=L_FS[[#This Row],[MÃ]])*(L_Map[BCR]=0),L_Map[MÃ TM],"")),IF(LEN(_xlpm.a)&gt;1,_xlpm.a,""))</f>
        <v>044_</v>
      </c>
      <c r="M46" t="str" cm="1">
        <f t="array" ref="M46">_xlfn.TEXTJOIN("; ",TRUE,IF((L_Map[MÃ BC]=L_FS[[#This Row],[MÃ]])*(L_Map[BCR]=0),L_Map[CHỈ TIÊU THUYẾT MINH],""))</f>
        <v>Phải thu về cho vay dài hạn</v>
      </c>
    </row>
    <row r="47" spans="3:13" x14ac:dyDescent="0.3">
      <c r="C47" s="6" t="s">
        <v>813</v>
      </c>
      <c r="D47" s="6" t="s">
        <v>1192</v>
      </c>
      <c r="E47" s="17">
        <v>0</v>
      </c>
      <c r="F47" s="17">
        <v>-1</v>
      </c>
      <c r="G47" s="6" t="b">
        <v>1</v>
      </c>
      <c r="H47" s="6" t="s">
        <v>813</v>
      </c>
      <c r="I47" s="6" t="s">
        <v>1189</v>
      </c>
      <c r="J47" s="6" t="b">
        <v>1</v>
      </c>
      <c r="K47" s="6" t="b">
        <v>1</v>
      </c>
      <c r="L47" t="str" cm="1">
        <f t="array" ref="L47">_xlfn.LET(_xlpm.a,_xlfn.TEXTJOIN(";",TRUE,IF((L_Map[MÃ BC]=L_FS[[#This Row],[MÃ]])*(L_Map[BCR]=0),L_Map[MÃ TM],"")),IF(LEN(_xlpm.a)&gt;1,_xlpm.a,""))</f>
        <v>042_</v>
      </c>
      <c r="M47" t="str" cm="1">
        <f t="array" ref="M47">_xlfn.TEXTJOIN("; ",TRUE,IF((L_Map[MÃ BC]=L_FS[[#This Row],[MÃ]])*(L_Map[BCR]=0),L_Map[CHỈ TIÊU THUYẾT MINH],""))</f>
        <v>Phải thu khác dài hạn</v>
      </c>
    </row>
    <row r="48" spans="3:13" x14ac:dyDescent="0.3">
      <c r="C48" s="6" t="s">
        <v>902</v>
      </c>
      <c r="D48" s="6" t="s">
        <v>1193</v>
      </c>
      <c r="E48" s="17">
        <v>0</v>
      </c>
      <c r="F48" s="17">
        <v>-1</v>
      </c>
      <c r="G48" s="6" t="b">
        <v>1</v>
      </c>
      <c r="H48" s="6" t="s">
        <v>902</v>
      </c>
      <c r="I48" s="6" t="s">
        <v>1189</v>
      </c>
      <c r="J48" s="6"/>
      <c r="K48" s="6" t="b">
        <v>1</v>
      </c>
      <c r="L48" t="str" cm="1">
        <f t="array" ref="L48">_xlfn.LET(_xlpm.a,_xlfn.TEXTJOIN(";",TRUE,IF((L_Map[MÃ BC]=L_FS[[#This Row],[MÃ]])*(L_Map[BCR]=0),L_Map[MÃ TM],"")),IF(LEN(_xlpm.a)&gt;1,_xlpm.a,""))</f>
        <v>046_</v>
      </c>
      <c r="M48" t="str" cm="1">
        <f t="array" ref="M48">_xlfn.TEXTJOIN("; ",TRUE,IF((L_Map[MÃ BC]=L_FS[[#This Row],[MÃ]])*(L_Map[BCR]=0),L_Map[CHỈ TIÊU THUYẾT MINH],""))</f>
        <v>Dự phòng phải thu khó đòi dài hạn (*)</v>
      </c>
    </row>
    <row r="49" spans="3:13" x14ac:dyDescent="0.3">
      <c r="C49" s="6" t="s">
        <v>862</v>
      </c>
      <c r="D49" s="6" t="s">
        <v>1194</v>
      </c>
      <c r="E49" s="17">
        <v>0</v>
      </c>
      <c r="F49" s="17">
        <v>-1</v>
      </c>
      <c r="G49" s="6" t="b">
        <v>1</v>
      </c>
      <c r="H49" s="6" t="s">
        <v>862</v>
      </c>
      <c r="I49" s="6" t="s">
        <v>1189</v>
      </c>
      <c r="J49" s="6"/>
      <c r="K49" s="6" t="b">
        <v>1</v>
      </c>
      <c r="L49" t="str" cm="1">
        <f t="array" ref="L49">_xlfn.LET(_xlpm.a,_xlfn.TEXTJOIN(";",TRUE,IF((L_Map[MÃ BC]=L_FS[[#This Row],[MÃ]])*(L_Map[BCR]=0),L_Map[MÃ TM],"")),IF(LEN(_xlpm.a)&gt;1,_xlpm.a,""))</f>
        <v>091_;091x</v>
      </c>
      <c r="M49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</row>
    <row r="50" spans="3:13" x14ac:dyDescent="0.3">
      <c r="C50" s="6" t="s">
        <v>869</v>
      </c>
      <c r="D50" s="6" t="s">
        <v>1195</v>
      </c>
      <c r="E50" s="17">
        <v>0</v>
      </c>
      <c r="F50" s="17">
        <v>-1</v>
      </c>
      <c r="G50" s="6" t="b">
        <v>1</v>
      </c>
      <c r="H50" s="6" t="s">
        <v>869</v>
      </c>
      <c r="I50" s="6" t="s">
        <v>1189</v>
      </c>
      <c r="J50" s="6"/>
      <c r="K50" s="6" t="b">
        <v>1</v>
      </c>
      <c r="L50" t="str" cm="1">
        <f t="array" ref="L50">_xlfn.LET(_xlpm.a,_xlfn.TEXTJOIN(";",TRUE,IF((L_Map[MÃ BC]=L_FS[[#This Row],[MÃ]])*(L_Map[BCR]=0),L_Map[MÃ TM],"")),IF(LEN(_xlpm.a)&gt;1,_xlpm.a,""))</f>
        <v>092_</v>
      </c>
      <c r="M50" t="str" cm="1">
        <f t="array" ref="M50">_xlfn.TEXTJOIN("; ",TRUE,IF((L_Map[MÃ BC]=L_FS[[#This Row],[MÃ]])*(L_Map[BCR]=0),L_Map[CHỈ TIÊU THUYẾT MINH],""))</f>
        <v>TSCĐ hữu hình - Hao mòn lũy kế (*)</v>
      </c>
    </row>
    <row r="51" spans="3:13" x14ac:dyDescent="0.3">
      <c r="C51" s="6" t="s">
        <v>865</v>
      </c>
      <c r="D51" s="6" t="s">
        <v>1196</v>
      </c>
      <c r="E51" s="17">
        <v>0</v>
      </c>
      <c r="F51" s="17">
        <v>-1</v>
      </c>
      <c r="G51" s="6" t="b">
        <v>1</v>
      </c>
      <c r="H51" s="6" t="s">
        <v>865</v>
      </c>
      <c r="I51" s="6" t="s">
        <v>1189</v>
      </c>
      <c r="J51" s="6"/>
      <c r="K51" s="6" t="b">
        <v>1</v>
      </c>
      <c r="L51" t="str" cm="1">
        <f t="array" ref="L51">_xlfn.LET(_xlpm.a,_xlfn.TEXTJOIN(";",TRUE,IF((L_Map[MÃ BC]=L_FS[[#This Row],[MÃ]])*(L_Map[BCR]=0),L_Map[MÃ TM],"")),IF(LEN(_xlpm.a)&gt;1,_xlpm.a,""))</f>
        <v>111_</v>
      </c>
      <c r="M51" t="str" cm="1">
        <f t="array" ref="M51">_xlfn.TEXTJOIN("; ",TRUE,IF((L_Map[MÃ BC]=L_FS[[#This Row],[MÃ]])*(L_Map[BCR]=0),L_Map[CHỈ TIÊU THUYẾT MINH],""))</f>
        <v>TSCĐ thuê tài chính - Nguyên giá</v>
      </c>
    </row>
    <row r="52" spans="3:13" x14ac:dyDescent="0.3">
      <c r="C52" s="6" t="s">
        <v>872</v>
      </c>
      <c r="D52" s="6" t="s">
        <v>1197</v>
      </c>
      <c r="E52" s="17">
        <v>0</v>
      </c>
      <c r="F52" s="17">
        <v>-1</v>
      </c>
      <c r="G52" s="6" t="b">
        <v>1</v>
      </c>
      <c r="H52" s="6" t="s">
        <v>872</v>
      </c>
      <c r="I52" s="6" t="s">
        <v>1189</v>
      </c>
      <c r="J52" s="6"/>
      <c r="K52" s="6" t="b">
        <v>1</v>
      </c>
      <c r="L52" t="str" cm="1">
        <f t="array" ref="L52">_xlfn.LET(_xlpm.a,_xlfn.TEXTJOIN(";",TRUE,IF((L_Map[MÃ BC]=L_FS[[#This Row],[MÃ]])*(L_Map[BCR]=0),L_Map[MÃ TM],"")),IF(LEN(_xlpm.a)&gt;1,_xlpm.a,""))</f>
        <v>112_</v>
      </c>
      <c r="M52" t="str" cm="1">
        <f t="array" ref="M52">_xlfn.TEXTJOIN("; ",TRUE,IF((L_Map[MÃ BC]=L_FS[[#This Row],[MÃ]])*(L_Map[BCR]=0),L_Map[CHỈ TIÊU THUYẾT MINH],""))</f>
        <v>TSCĐ thuê tài chính - Hao mòn lũy kế (*)</v>
      </c>
    </row>
    <row r="53" spans="3:13" x14ac:dyDescent="0.3">
      <c r="C53" s="6" t="s">
        <v>109</v>
      </c>
      <c r="D53" s="6" t="s">
        <v>1198</v>
      </c>
      <c r="E53" s="17">
        <v>0</v>
      </c>
      <c r="F53" s="17">
        <v>-1</v>
      </c>
      <c r="G53" s="6" t="b">
        <v>1</v>
      </c>
      <c r="H53" s="6" t="s">
        <v>109</v>
      </c>
      <c r="I53" s="6" t="s">
        <v>1189</v>
      </c>
      <c r="J53" s="6"/>
      <c r="K53" s="6" t="b">
        <v>1</v>
      </c>
      <c r="L53" t="str" cm="1">
        <f t="array" ref="L53">_xlfn.LET(_xlpm.a,_xlfn.TEXTJOIN(";",TRUE,IF((L_Map[MÃ BC]=L_FS[[#This Row],[MÃ]])*(L_Map[BCR]=0),L_Map[MÃ TM],"")),IF(LEN(_xlpm.a)&gt;1,_xlpm.a,""))</f>
        <v>101_;101x</v>
      </c>
      <c r="M53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</row>
    <row r="54" spans="3:13" x14ac:dyDescent="0.3">
      <c r="C54" s="6" t="s">
        <v>124</v>
      </c>
      <c r="D54" s="6" t="s">
        <v>1199</v>
      </c>
      <c r="E54" s="17">
        <v>0</v>
      </c>
      <c r="F54" s="17">
        <v>-1</v>
      </c>
      <c r="G54" s="6" t="b">
        <v>1</v>
      </c>
      <c r="H54" s="6" t="s">
        <v>124</v>
      </c>
      <c r="I54" s="6" t="s">
        <v>1189</v>
      </c>
      <c r="J54" s="6"/>
      <c r="K54" s="6" t="b">
        <v>1</v>
      </c>
      <c r="L54" t="str" cm="1">
        <f t="array" ref="L54">_xlfn.LET(_xlpm.a,_xlfn.TEXTJOIN(";",TRUE,IF((L_Map[MÃ BC]=L_FS[[#This Row],[MÃ]])*(L_Map[BCR]=0),L_Map[MÃ TM],"")),IF(LEN(_xlpm.a)&gt;1,_xlpm.a,""))</f>
        <v>102_</v>
      </c>
      <c r="M54" t="str" cm="1">
        <f t="array" ref="M54">_xlfn.TEXTJOIN("; ",TRUE,IF((L_Map[MÃ BC]=L_FS[[#This Row],[MÃ]])*(L_Map[BCR]=0),L_Map[CHỈ TIÊU THUYẾT MINH],""))</f>
        <v>TSCĐ vô hình - Hao mòn lũy kế (*)</v>
      </c>
    </row>
    <row r="55" spans="3:13" x14ac:dyDescent="0.3">
      <c r="C55" s="6" t="s">
        <v>880</v>
      </c>
      <c r="D55" s="6" t="s">
        <v>1200</v>
      </c>
      <c r="E55" s="17">
        <v>0</v>
      </c>
      <c r="F55" s="17">
        <v>-1</v>
      </c>
      <c r="G55" s="6" t="b">
        <v>1</v>
      </c>
      <c r="H55" s="6" t="s">
        <v>880</v>
      </c>
      <c r="I55" s="6" t="s">
        <v>1189</v>
      </c>
      <c r="J55" s="6"/>
      <c r="K55" s="6" t="b">
        <v>1</v>
      </c>
      <c r="L55" t="str" cm="1">
        <f t="array" ref="L55">_xlfn.LET(_xlpm.a,_xlfn.TEXTJOIN(";",TRUE,IF((L_Map[MÃ BC]=L_FS[[#This Row],[MÃ]])*(L_Map[BCR]=0),L_Map[MÃ TM],"")),IF(LEN(_xlpm.a)&gt;1,_xlpm.a,""))</f>
        <v>121_</v>
      </c>
      <c r="M55" t="str" cm="1">
        <f t="array" ref="M55">_xlfn.TEXTJOIN("; ",TRUE,IF((L_Map[MÃ BC]=L_FS[[#This Row],[MÃ]])*(L_Map[BCR]=0),L_Map[CHỈ TIÊU THUYẾT MINH],""))</f>
        <v>BĐS đầu tư - Nguyên giá</v>
      </c>
    </row>
    <row r="56" spans="3:13" x14ac:dyDescent="0.3">
      <c r="C56" s="6" t="s">
        <v>877</v>
      </c>
      <c r="D56" s="6" t="s">
        <v>1201</v>
      </c>
      <c r="E56" s="17">
        <v>0</v>
      </c>
      <c r="F56" s="17">
        <v>-1</v>
      </c>
      <c r="G56" s="6" t="b">
        <v>1</v>
      </c>
      <c r="H56" s="6" t="s">
        <v>877</v>
      </c>
      <c r="I56" s="6" t="s">
        <v>1189</v>
      </c>
      <c r="J56" s="6"/>
      <c r="K56" s="6" t="b">
        <v>1</v>
      </c>
      <c r="L56" t="str" cm="1">
        <f t="array" ref="L56">_xlfn.LET(_xlpm.a,_xlfn.TEXTJOIN(";",TRUE,IF((L_Map[MÃ BC]=L_FS[[#This Row],[MÃ]])*(L_Map[BCR]=0),L_Map[MÃ TM],"")),IF(LEN(_xlpm.a)&gt;1,_xlpm.a,""))</f>
        <v>122_</v>
      </c>
      <c r="M56" t="str" cm="1">
        <f t="array" ref="M56">_xlfn.TEXTJOIN("; ",TRUE,IF((L_Map[MÃ BC]=L_FS[[#This Row],[MÃ]])*(L_Map[BCR]=0),L_Map[CHỈ TIÊU THUYẾT MINH],""))</f>
        <v>BĐS đầu tư - Hao mòn lũy kế (*)</v>
      </c>
    </row>
    <row r="57" spans="3:13" x14ac:dyDescent="0.3">
      <c r="C57" s="6" t="s">
        <v>845</v>
      </c>
      <c r="D57" s="6" t="s">
        <v>844</v>
      </c>
      <c r="E57" s="17">
        <v>0</v>
      </c>
      <c r="F57" s="17">
        <v>-1</v>
      </c>
      <c r="G57" s="6" t="b">
        <v>1</v>
      </c>
      <c r="H57" s="6" t="s">
        <v>845</v>
      </c>
      <c r="I57" s="6" t="s">
        <v>1189</v>
      </c>
      <c r="J57" s="6" t="b">
        <v>1</v>
      </c>
      <c r="K57" s="6" t="b">
        <v>1</v>
      </c>
      <c r="L57" t="str" cm="1">
        <f t="array" ref="L57">_xlfn.LET(_xlpm.a,_xlfn.TEXTJOIN(";",TRUE,IF((L_Map[MÃ BC]=L_FS[[#This Row],[MÃ]])*(L_Map[BCR]=0),L_Map[MÃ TM],"")),IF(LEN(_xlpm.a)&gt;1,_xlpm.a,""))</f>
        <v>081_</v>
      </c>
      <c r="M57" t="str" cm="1">
        <f t="array" ref="M57">_xlfn.TEXTJOIN("; ",TRUE,IF((L_Map[MÃ BC]=L_FS[[#This Row],[MÃ]])*(L_Map[BCR]=0),L_Map[CHỈ TIÊU THUYẾT MINH],""))</f>
        <v>Chi phí SXKD dở dang dài hạn</v>
      </c>
    </row>
    <row r="58" spans="3:13" x14ac:dyDescent="0.3">
      <c r="C58" s="6" t="s">
        <v>911</v>
      </c>
      <c r="D58" s="6" t="s">
        <v>1202</v>
      </c>
      <c r="E58" s="17">
        <v>0</v>
      </c>
      <c r="F58" s="17">
        <v>-1</v>
      </c>
      <c r="G58" s="6" t="b">
        <v>1</v>
      </c>
      <c r="H58" s="6" t="s">
        <v>911</v>
      </c>
      <c r="I58" s="6" t="s">
        <v>1189</v>
      </c>
      <c r="J58" s="6"/>
      <c r="K58" s="6" t="b">
        <v>1</v>
      </c>
      <c r="L58" t="str" cm="1">
        <f t="array" ref="L58">_xlfn.LET(_xlpm.a,_xlfn.TEXTJOIN(";",TRUE,IF((L_Map[MÃ BC]=L_FS[[#This Row],[MÃ]])*(L_Map[BCR]=0),L_Map[MÃ TM],"")),IF(LEN(_xlpm.a)&gt;1,_xlpm.a,""))</f>
        <v>082_</v>
      </c>
      <c r="M58" t="str" cm="1">
        <f t="array" ref="M58">_xlfn.TEXTJOIN("; ",TRUE,IF((L_Map[MÃ BC]=L_FS[[#This Row],[MÃ]])*(L_Map[BCR]=0),L_Map[CHỈ TIÊU THUYẾT MINH],""))</f>
        <v>Chi phí XDCB dở dang</v>
      </c>
    </row>
    <row r="59" spans="3:13" x14ac:dyDescent="0.3">
      <c r="C59" s="6" t="s">
        <v>883</v>
      </c>
      <c r="D59" s="6" t="s">
        <v>882</v>
      </c>
      <c r="E59" s="17">
        <v>0</v>
      </c>
      <c r="F59" s="17">
        <v>-1</v>
      </c>
      <c r="G59" s="6" t="b">
        <v>1</v>
      </c>
      <c r="H59" s="6" t="s">
        <v>883</v>
      </c>
      <c r="I59" s="6" t="s">
        <v>1189</v>
      </c>
      <c r="J59" s="6"/>
      <c r="K59" s="6" t="b">
        <v>1</v>
      </c>
      <c r="L59" t="str" cm="1">
        <f t="array" ref="L59">_xlfn.LET(_xlpm.a,_xlfn.TEXTJOIN(";",TRUE,IF((L_Map[MÃ BC]=L_FS[[#This Row],[MÃ]])*(L_Map[BCR]=0),L_Map[MÃ TM],"")),IF(LEN(_xlpm.a)&gt;1,_xlpm.a,""))</f>
        <v>023_</v>
      </c>
      <c r="M59" t="str" cm="1">
        <f t="array" ref="M59">_xlfn.TEXTJOIN("; ",TRUE,IF((L_Map[MÃ BC]=L_FS[[#This Row],[MÃ]])*(L_Map[BCR]=0),L_Map[CHỈ TIÊU THUYẾT MINH],""))</f>
        <v>Đầu tư vào công ty con</v>
      </c>
    </row>
    <row r="60" spans="3:13" x14ac:dyDescent="0.3">
      <c r="C60" s="6" t="s">
        <v>129</v>
      </c>
      <c r="D60" s="6" t="s">
        <v>884</v>
      </c>
      <c r="E60" s="17">
        <v>0</v>
      </c>
      <c r="F60" s="17">
        <v>-1</v>
      </c>
      <c r="G60" s="6" t="b">
        <v>1</v>
      </c>
      <c r="H60" s="6" t="s">
        <v>129</v>
      </c>
      <c r="I60" s="6" t="s">
        <v>1189</v>
      </c>
      <c r="J60" s="6"/>
      <c r="K60" s="6" t="b">
        <v>1</v>
      </c>
      <c r="L60" t="str" cm="1">
        <f t="array" ref="L60">_xlfn.LET(_xlpm.a,_xlfn.TEXTJOIN(";",TRUE,IF((L_Map[MÃ BC]=L_FS[[#This Row],[MÃ]])*(L_Map[BCR]=0),L_Map[MÃ TM],"")),IF(LEN(_xlpm.a)&gt;1,_xlpm.a,""))</f>
        <v>024_</v>
      </c>
      <c r="M60" t="str" cm="1">
        <f t="array" ref="M60">_xlfn.TEXTJOIN("; ",TRUE,IF((L_Map[MÃ BC]=L_FS[[#This Row],[MÃ]])*(L_Map[BCR]=0),L_Map[CHỈ TIÊU THUYẾT MINH],""))</f>
        <v>Đầu tư vào công ty liên doanh, liên kết</v>
      </c>
    </row>
    <row r="61" spans="3:13" x14ac:dyDescent="0.3">
      <c r="C61" s="6" t="s">
        <v>886</v>
      </c>
      <c r="D61" s="6" t="s">
        <v>1203</v>
      </c>
      <c r="E61" s="17">
        <v>0</v>
      </c>
      <c r="F61" s="17">
        <v>-1</v>
      </c>
      <c r="G61" s="6" t="b">
        <v>1</v>
      </c>
      <c r="H61" s="6" t="s">
        <v>886</v>
      </c>
      <c r="I61" s="6" t="s">
        <v>1189</v>
      </c>
      <c r="J61" s="6"/>
      <c r="K61" s="6" t="b">
        <v>1</v>
      </c>
      <c r="L61" t="str" cm="1">
        <f t="array" ref="L61">_xlfn.LET(_xlpm.a,_xlfn.TEXTJOIN(";",TRUE,IF((L_Map[MÃ BC]=L_FS[[#This Row],[MÃ]])*(L_Map[BCR]=0),L_Map[MÃ TM],"")),IF(LEN(_xlpm.a)&gt;1,_xlpm.a,""))</f>
        <v>025_</v>
      </c>
      <c r="M61" t="str" cm="1">
        <f t="array" ref="M61">_xlfn.TEXTJOIN("; ",TRUE,IF((L_Map[MÃ BC]=L_FS[[#This Row],[MÃ]])*(L_Map[BCR]=0),L_Map[CHỈ TIÊU THUYẾT MINH],""))</f>
        <v>Đầu tư góp vốn vào đơn vị khác</v>
      </c>
    </row>
    <row r="62" spans="3:13" x14ac:dyDescent="0.3">
      <c r="C62" s="6" t="s">
        <v>896</v>
      </c>
      <c r="D62" s="6" t="s">
        <v>1204</v>
      </c>
      <c r="E62" s="17">
        <v>0</v>
      </c>
      <c r="F62" s="17">
        <v>-1</v>
      </c>
      <c r="G62" s="6" t="b">
        <v>1</v>
      </c>
      <c r="H62" s="6" t="s">
        <v>896</v>
      </c>
      <c r="I62" s="6" t="s">
        <v>1189</v>
      </c>
      <c r="J62" s="6"/>
      <c r="K62" s="6" t="b">
        <v>1</v>
      </c>
      <c r="L62" t="str" cm="1">
        <f t="array" ref="L62">_xlfn.LET(_xlpm.a,_xlfn.TEXTJOIN(";",TRUE,IF((L_Map[MÃ BC]=L_FS[[#This Row],[MÃ]])*(L_Map[BCR]=0),L_Map[MÃ TM],"")),IF(LEN(_xlpm.a)&gt;1,_xlpm.a,""))</f>
        <v>028_</v>
      </c>
      <c r="M62" t="str" cm="1">
        <f t="array" ref="M62">_xlfn.TEXTJOIN("; ",TRUE,IF((L_Map[MÃ BC]=L_FS[[#This Row],[MÃ]])*(L_Map[BCR]=0),L_Map[CHỈ TIÊU THUYẾT MINH],""))</f>
        <v>Dự phòng đầu tư tài chính dài hạn (*)</v>
      </c>
    </row>
    <row r="63" spans="3:13" x14ac:dyDescent="0.3">
      <c r="C63" s="6" t="s">
        <v>765</v>
      </c>
      <c r="D63" s="6" t="s">
        <v>1205</v>
      </c>
      <c r="E63" s="17">
        <v>0</v>
      </c>
      <c r="F63" s="17">
        <v>-1</v>
      </c>
      <c r="G63" s="6" t="b">
        <v>1</v>
      </c>
      <c r="H63" s="6" t="s">
        <v>765</v>
      </c>
      <c r="I63" s="6" t="s">
        <v>1189</v>
      </c>
      <c r="J63" s="6" t="b">
        <v>1</v>
      </c>
      <c r="K63" s="6" t="b">
        <v>1</v>
      </c>
      <c r="L63" t="str" cm="1">
        <f t="array" ref="L63">_xlfn.LET(_xlpm.a,_xlfn.TEXTJOIN(";",TRUE,IF((L_Map[MÃ BC]=L_FS[[#This Row],[MÃ]])*(L_Map[BCR]=0),L_Map[MÃ TM],"")),IF(LEN(_xlpm.a)&gt;1,_xlpm.a,""))</f>
        <v>022_</v>
      </c>
      <c r="M63" t="str" cm="1">
        <f t="array" ref="M63">_xlfn.TEXTJOIN("; ",TRUE,IF((L_Map[MÃ BC]=L_FS[[#This Row],[MÃ]])*(L_Map[BCR]=0),L_Map[CHỈ TIÊU THUYẾT MINH],""))</f>
        <v>Đầu tư nắm giữ đến ngày đáo hạn dài hạn</v>
      </c>
    </row>
    <row r="64" spans="3:13" x14ac:dyDescent="0.3">
      <c r="C64" s="6" t="s">
        <v>914</v>
      </c>
      <c r="D64" s="6" t="s">
        <v>913</v>
      </c>
      <c r="E64" s="17">
        <v>0</v>
      </c>
      <c r="F64" s="17">
        <v>-1</v>
      </c>
      <c r="G64" s="6" t="b">
        <v>1</v>
      </c>
      <c r="H64" s="6" t="s">
        <v>914</v>
      </c>
      <c r="I64" s="6" t="s">
        <v>1189</v>
      </c>
      <c r="J64" s="6"/>
      <c r="K64" s="6" t="b">
        <v>1</v>
      </c>
      <c r="L64" t="str" cm="1">
        <f t="array" ref="L64">_xlfn.LET(_xlpm.a,_xlfn.TEXTJOIN(";",TRUE,IF((L_Map[MÃ BC]=L_FS[[#This Row],[MÃ]])*(L_Map[BCR]=0),L_Map[MÃ TM],"")),IF(LEN(_xlpm.a)&gt;1,_xlpm.a,""))</f>
        <v>132_</v>
      </c>
      <c r="M64" t="str" cm="1">
        <f t="array" ref="M64">_xlfn.TEXTJOIN("; ",TRUE,IF((L_Map[MÃ BC]=L_FS[[#This Row],[MÃ]])*(L_Map[BCR]=0),L_Map[CHỈ TIÊU THUYẾT MINH],""))</f>
        <v>Chi phí trả trước dài hạn</v>
      </c>
    </row>
    <row r="65" spans="3:13" x14ac:dyDescent="0.3">
      <c r="C65" s="6" t="s">
        <v>919</v>
      </c>
      <c r="D65" s="6" t="s">
        <v>918</v>
      </c>
      <c r="E65" s="17">
        <v>0</v>
      </c>
      <c r="F65" s="17">
        <v>-1</v>
      </c>
      <c r="G65" s="6" t="b">
        <v>1</v>
      </c>
      <c r="H65" s="6" t="s">
        <v>919</v>
      </c>
      <c r="I65" s="6" t="s">
        <v>1189</v>
      </c>
      <c r="J65" s="6"/>
      <c r="K65" s="6" t="b">
        <v>1</v>
      </c>
      <c r="L65" t="str" cm="1">
        <f t="array" ref="L65">_xlfn.LET(_xlpm.a,_xlfn.TEXTJOIN(";",TRUE,IF((L_Map[MÃ BC]=L_FS[[#This Row],[MÃ]])*(L_Map[BCR]=0),L_Map[MÃ TM],"")),IF(LEN(_xlpm.a)&gt;1,_xlpm.a,""))</f>
        <v>241_</v>
      </c>
      <c r="M65" t="str" cm="1">
        <f t="array" ref="M65">_xlfn.TEXTJOIN("; ",TRUE,IF((L_Map[MÃ BC]=L_FS[[#This Row],[MÃ]])*(L_Map[BCR]=0),L_Map[CHỈ TIÊU THUYẾT MINH],""))</f>
        <v>Tài sản thuế TNDN hoãn lại</v>
      </c>
    </row>
    <row r="66" spans="3:13" x14ac:dyDescent="0.3">
      <c r="C66" s="6" t="s">
        <v>840</v>
      </c>
      <c r="D66" s="6" t="s">
        <v>839</v>
      </c>
      <c r="E66" s="17">
        <v>0</v>
      </c>
      <c r="F66" s="17">
        <v>-1</v>
      </c>
      <c r="G66" s="6" t="b">
        <v>1</v>
      </c>
      <c r="H66" s="6" t="s">
        <v>840</v>
      </c>
      <c r="I66" s="6" t="s">
        <v>1189</v>
      </c>
      <c r="J66" s="6"/>
      <c r="K66" s="6" t="b">
        <v>1</v>
      </c>
      <c r="L66" t="str" cm="1">
        <f t="array" ref="L66">_xlfn.LET(_xlpm.a,_xlfn.TEXTJOIN(";",TRUE,IF((L_Map[MÃ BC]=L_FS[[#This Row],[MÃ]])*(L_Map[BCR]=0),L_Map[MÃ TM],"")),IF(LEN(_xlpm.a)&gt;1,_xlpm.a,""))</f>
        <v>062_</v>
      </c>
      <c r="M66" t="str" cm="1">
        <f t="array" ref="M66">_xlfn.TEXTJOIN("; ",TRUE,IF((L_Map[MÃ BC]=L_FS[[#This Row],[MÃ]])*(L_Map[BCR]=0),L_Map[CHỈ TIÊU THUYẾT MINH],""))</f>
        <v>Tài sản khác dài hạn</v>
      </c>
    </row>
    <row r="67" spans="3:13" x14ac:dyDescent="0.3">
      <c r="C67" s="6" t="s">
        <v>824</v>
      </c>
      <c r="D67" s="6" t="s">
        <v>823</v>
      </c>
      <c r="E67" s="17">
        <v>0</v>
      </c>
      <c r="F67" s="17">
        <v>-1</v>
      </c>
      <c r="G67" s="6" t="b">
        <v>1</v>
      </c>
      <c r="H67" s="6" t="s">
        <v>824</v>
      </c>
      <c r="I67" s="6" t="s">
        <v>1189</v>
      </c>
      <c r="J67" s="6"/>
      <c r="K67" s="6" t="b">
        <v>1</v>
      </c>
      <c r="L67" t="str" cm="1">
        <f t="array" ref="L67">_xlfn.LET(_xlpm.a,_xlfn.TEXTJOIN(";",TRUE,IF((L_Map[MÃ BC]=L_FS[[#This Row],[MÃ]])*(L_Map[BCR]=0),L_Map[MÃ TM],"")),IF(LEN(_xlpm.a)&gt;1,_xlpm.a,""))</f>
        <v>062_</v>
      </c>
      <c r="M67" t="str" cm="1">
        <f t="array" ref="M67">_xlfn.TEXTJOIN("; ",TRUE,IF((L_Map[MÃ BC]=L_FS[[#This Row],[MÃ]])*(L_Map[BCR]=0),L_Map[CHỈ TIÊU THUYẾT MINH],""))</f>
        <v>Tài sản khác dài hạn</v>
      </c>
    </row>
    <row r="68" spans="3:13" x14ac:dyDescent="0.3">
      <c r="C68" s="6" t="s">
        <v>924</v>
      </c>
      <c r="D68" s="6" t="s">
        <v>1206</v>
      </c>
      <c r="E68" s="17">
        <v>0</v>
      </c>
      <c r="F68" s="17">
        <v>-1</v>
      </c>
      <c r="G68" s="6" t="b">
        <v>1</v>
      </c>
      <c r="H68" s="6" t="s">
        <v>924</v>
      </c>
      <c r="I68" s="6" t="s">
        <v>1189</v>
      </c>
      <c r="J68" s="6"/>
      <c r="K68" s="6" t="b">
        <v>1</v>
      </c>
      <c r="L68" t="str" cm="1">
        <f t="array" ref="L68">_xlfn.LET(_xlpm.a,_xlfn.TEXTJOIN(";",TRUE,IF((L_Map[MÃ BC]=L_FS[[#This Row],[MÃ]])*(L_Map[BCR]=0),L_Map[MÃ TM],"")),IF(LEN(_xlpm.a)&gt;1,_xlpm.a,""))</f>
        <v>141_</v>
      </c>
      <c r="M68" t="str" cm="1">
        <f t="array" ref="M68">_xlfn.TEXTJOIN("; ",TRUE,IF((L_Map[MÃ BC]=L_FS[[#This Row],[MÃ]])*(L_Map[BCR]=0),L_Map[CHỈ TIÊU THUYẾT MINH],""))</f>
        <v>Lợi thế thương mại</v>
      </c>
    </row>
    <row r="69" spans="3:13" x14ac:dyDescent="0.3">
      <c r="C69" s="6" t="s">
        <v>14</v>
      </c>
      <c r="D69" s="6" t="s">
        <v>1207</v>
      </c>
      <c r="E69" s="17">
        <v>0</v>
      </c>
      <c r="F69" s="17">
        <v>1</v>
      </c>
      <c r="G69" s="6" t="b">
        <v>1</v>
      </c>
      <c r="H69" s="6" t="s">
        <v>14</v>
      </c>
      <c r="I69" s="6" t="s">
        <v>1208</v>
      </c>
      <c r="J69" s="6" t="b">
        <v>1</v>
      </c>
      <c r="K69" s="6" t="b">
        <v>1</v>
      </c>
      <c r="L69" t="str" cm="1">
        <f t="array" ref="L69">_xlfn.LET(_xlpm.a,_xlfn.TEXTJOIN(";",TRUE,IF((L_Map[MÃ BC]=L_FS[[#This Row],[MÃ]])*(L_Map[BCR]=0),L_Map[MÃ TM],"")),IF(LEN(_xlpm.a)&gt;1,_xlpm.a,""))</f>
        <v>161_</v>
      </c>
      <c r="M69" t="str" cm="1">
        <f t="array" ref="M69">_xlfn.TEXTJOIN("; ",TRUE,IF((L_Map[MÃ BC]=L_FS[[#This Row],[MÃ]])*(L_Map[BCR]=0),L_Map[CHỈ TIÊU THUYẾT MINH],""))</f>
        <v>Phải trả người bán ngắn hạn</v>
      </c>
    </row>
    <row r="70" spans="3:13" x14ac:dyDescent="0.3">
      <c r="C70" s="6" t="s">
        <v>508</v>
      </c>
      <c r="D70" s="6" t="s">
        <v>1209</v>
      </c>
      <c r="E70" s="17">
        <v>0</v>
      </c>
      <c r="F70" s="17">
        <v>1</v>
      </c>
      <c r="G70" s="6" t="b">
        <v>1</v>
      </c>
      <c r="H70" s="6" t="s">
        <v>508</v>
      </c>
      <c r="I70" s="6" t="s">
        <v>1208</v>
      </c>
      <c r="J70" s="6" t="b">
        <v>1</v>
      </c>
      <c r="K70" s="6" t="b">
        <v>1</v>
      </c>
      <c r="L70" t="str" cm="1">
        <f t="array" ref="L70">_xlfn.LET(_xlpm.a,_xlfn.TEXTJOIN(";",TRUE,IF((L_Map[MÃ BC]=L_FS[[#This Row],[MÃ]])*(L_Map[BCR]=0),L_Map[MÃ TM],"")),IF(LEN(_xlpm.a)&gt;1,_xlpm.a,""))</f>
        <v>163_</v>
      </c>
      <c r="M70" t="str" cm="1">
        <f t="array" ref="M70">_xlfn.TEXTJOIN("; ",TRUE,IF((L_Map[MÃ BC]=L_FS[[#This Row],[MÃ]])*(L_Map[BCR]=0),L_Map[CHỈ TIÊU THUYẾT MINH],""))</f>
        <v>Người mua trả trước ngắn hạn</v>
      </c>
    </row>
    <row r="71" spans="3:13" x14ac:dyDescent="0.3">
      <c r="C71" s="6" t="s">
        <v>204</v>
      </c>
      <c r="D71" s="6" t="s">
        <v>1210</v>
      </c>
      <c r="E71" s="17">
        <v>0</v>
      </c>
      <c r="F71" s="17">
        <v>1</v>
      </c>
      <c r="G71" s="6" t="b">
        <v>1</v>
      </c>
      <c r="H71" s="6" t="s">
        <v>204</v>
      </c>
      <c r="I71" s="6" t="s">
        <v>1208</v>
      </c>
      <c r="J71" s="6"/>
      <c r="K71" s="6" t="b">
        <v>1</v>
      </c>
      <c r="L71" t="str" cm="1">
        <f t="array" ref="L71">_xlfn.LET(_xlpm.a,_xlfn.TEXTJOIN(";",TRUE,IF((L_Map[MÃ BC]=L_FS[[#This Row],[MÃ]])*(L_Map[BCR]=0),L_Map[MÃ TM],"")),IF(LEN(_xlpm.a)&gt;1,_xlpm.a,""))</f>
        <v>170_</v>
      </c>
      <c r="M71" t="str" cm="1">
        <f t="array" ref="M71">_xlfn.TEXTJOIN("; ",TRUE,IF((L_Map[MÃ BC]=L_FS[[#This Row],[MÃ]])*(L_Map[BCR]=0),L_Map[CHỈ TIÊU THUYẾT MINH],""))</f>
        <v>Thuế và các khoản phải nộp Nhà nước</v>
      </c>
    </row>
    <row r="72" spans="3:13" x14ac:dyDescent="0.3">
      <c r="C72" s="6" t="s">
        <v>17</v>
      </c>
      <c r="D72" s="6" t="s">
        <v>978</v>
      </c>
      <c r="E72" s="17">
        <v>0</v>
      </c>
      <c r="F72" s="17">
        <v>1</v>
      </c>
      <c r="G72" s="6" t="b">
        <v>1</v>
      </c>
      <c r="H72" s="6" t="s">
        <v>17</v>
      </c>
      <c r="I72" s="6" t="s">
        <v>1208</v>
      </c>
      <c r="J72" s="6"/>
      <c r="K72" s="6" t="b">
        <v>1</v>
      </c>
      <c r="L72" t="str" cm="1">
        <f t="array" ref="L72">_xlfn.LET(_xlpm.a,_xlfn.TEXTJOIN(";",TRUE,IF((L_Map[MÃ BC]=L_FS[[#This Row],[MÃ]])*(L_Map[BCR]=0),L_Map[MÃ TM],"")),IF(LEN(_xlpm.a)&gt;1,_xlpm.a,""))</f>
        <v/>
      </c>
      <c r="M72" t="str" cm="1">
        <f t="array" ref="M72">_xlfn.TEXTJOIN("; ",TRUE,IF((L_Map[MÃ BC]=L_FS[[#This Row],[MÃ]])*(L_Map[BCR]=0),L_Map[CHỈ TIÊU THUYẾT MINH],""))</f>
        <v>-</v>
      </c>
    </row>
    <row r="73" spans="3:13" x14ac:dyDescent="0.3">
      <c r="C73" s="6" t="s">
        <v>304</v>
      </c>
      <c r="D73" s="6" t="s">
        <v>983</v>
      </c>
      <c r="E73" s="17">
        <v>0</v>
      </c>
      <c r="F73" s="17">
        <v>1</v>
      </c>
      <c r="G73" s="6" t="b">
        <v>1</v>
      </c>
      <c r="H73" s="6" t="s">
        <v>304</v>
      </c>
      <c r="I73" s="6" t="s">
        <v>1208</v>
      </c>
      <c r="J73" s="6" t="b">
        <v>1</v>
      </c>
      <c r="K73" s="6" t="b">
        <v>1</v>
      </c>
      <c r="L73" t="str" cm="1">
        <f t="array" ref="L73">_xlfn.LET(_xlpm.a,_xlfn.TEXTJOIN(";",TRUE,IF((L_Map[MÃ BC]=L_FS[[#This Row],[MÃ]])*(L_Map[BCR]=0),L_Map[MÃ TM],"")),IF(LEN(_xlpm.a)&gt;1,_xlpm.a,""))</f>
        <v>181_</v>
      </c>
      <c r="M73" t="str" cm="1">
        <f t="array" ref="M73">_xlfn.TEXTJOIN("; ",TRUE,IF((L_Map[MÃ BC]=L_FS[[#This Row],[MÃ]])*(L_Map[BCR]=0),L_Map[CHỈ TIÊU THUYẾT MINH],""))</f>
        <v>Chi phí phải trả ngắn hạn</v>
      </c>
    </row>
    <row r="74" spans="3:13" x14ac:dyDescent="0.3">
      <c r="C74" s="6" t="s">
        <v>414</v>
      </c>
      <c r="D74" s="6" t="s">
        <v>1211</v>
      </c>
      <c r="E74" s="17">
        <v>0</v>
      </c>
      <c r="F74" s="17">
        <v>1</v>
      </c>
      <c r="G74" s="6" t="b">
        <v>1</v>
      </c>
      <c r="H74" s="6" t="s">
        <v>414</v>
      </c>
      <c r="I74" s="6" t="s">
        <v>1208</v>
      </c>
      <c r="J74" s="6" t="b">
        <v>1</v>
      </c>
      <c r="K74" s="6" t="b">
        <v>1</v>
      </c>
      <c r="L74" t="str" cm="1">
        <f t="array" ref="L74">_xlfn.LET(_xlpm.a,_xlfn.TEXTJOIN(";",TRUE,IF((L_Map[MÃ BC]=L_FS[[#This Row],[MÃ]])*(L_Map[BCR]=0),L_Map[MÃ TM],"")),IF(LEN(_xlpm.a)&gt;1,_xlpm.a,""))</f>
        <v>193_</v>
      </c>
      <c r="M74" t="str" cm="1">
        <f t="array" ref="M74">_xlfn.TEXTJOIN("; ",TRUE,IF((L_Map[MÃ BC]=L_FS[[#This Row],[MÃ]])*(L_Map[BCR]=0),L_Map[CHỈ TIÊU THUYẾT MINH],""))</f>
        <v>Phải trả nội bộ ngắn hạn</v>
      </c>
    </row>
    <row r="75" spans="3:13" x14ac:dyDescent="0.3">
      <c r="C75" s="6" t="s">
        <v>454</v>
      </c>
      <c r="D75" s="6" t="s">
        <v>1212</v>
      </c>
      <c r="E75" s="17">
        <v>0</v>
      </c>
      <c r="F75" s="17">
        <v>1</v>
      </c>
      <c r="G75" s="6" t="b">
        <v>1</v>
      </c>
      <c r="H75" s="6" t="s">
        <v>454</v>
      </c>
      <c r="I75" s="6" t="s">
        <v>1208</v>
      </c>
      <c r="J75" s="6" t="b">
        <v>1</v>
      </c>
      <c r="K75" s="6" t="b">
        <v>1</v>
      </c>
      <c r="L75" t="str" cm="1">
        <f t="array" ref="L75">_xlfn.LET(_xlpm.a,_xlfn.TEXTJOIN(";",TRUE,IF((L_Map[MÃ BC]=L_FS[[#This Row],[MÃ]])*(L_Map[BCR]=0),L_Map[MÃ TM],"")),IF(LEN(_xlpm.a)&gt;1,_xlpm.a,""))</f>
        <v>195_</v>
      </c>
      <c r="M75" t="str" cm="1">
        <f t="array" ref="M75">_xlfn.TEXTJOIN("; ",TRUE,IF((L_Map[MÃ BC]=L_FS[[#This Row],[MÃ]])*(L_Map[BCR]=0),L_Map[CHỈ TIÊU THUYẾT MINH],""))</f>
        <v>Phải trả theo tiến độ kế hoạch HĐXD</v>
      </c>
    </row>
    <row r="76" spans="3:13" x14ac:dyDescent="0.3">
      <c r="C76" s="6" t="s">
        <v>274</v>
      </c>
      <c r="D76" s="6" t="s">
        <v>1008</v>
      </c>
      <c r="E76" s="17">
        <v>0</v>
      </c>
      <c r="F76" s="17">
        <v>1</v>
      </c>
      <c r="G76" s="6" t="b">
        <v>1</v>
      </c>
      <c r="H76" s="6" t="s">
        <v>274</v>
      </c>
      <c r="I76" s="6" t="s">
        <v>1208</v>
      </c>
      <c r="J76" s="6" t="b">
        <v>1</v>
      </c>
      <c r="K76" s="6" t="b">
        <v>1</v>
      </c>
      <c r="L76" t="str" cm="1">
        <f t="array" ref="L76">_xlfn.LET(_xlpm.a,_xlfn.TEXTJOIN(";",TRUE,IF((L_Map[MÃ BC]=L_FS[[#This Row],[MÃ]])*(L_Map[BCR]=0),L_Map[MÃ TM],"")),IF(LEN(_xlpm.a)&gt;1,_xlpm.a,""))</f>
        <v>201_</v>
      </c>
      <c r="M76" t="str" cm="1">
        <f t="array" ref="M76">_xlfn.TEXTJOIN("; ",TRUE,IF((L_Map[MÃ BC]=L_FS[[#This Row],[MÃ]])*(L_Map[BCR]=0),L_Map[CHỈ TIÊU THUYẾT MINH],""))</f>
        <v>Doanh thu chưa thực hiện ngắn hạn</v>
      </c>
    </row>
    <row r="77" spans="3:13" x14ac:dyDescent="0.3">
      <c r="C77" s="6" t="s">
        <v>513</v>
      </c>
      <c r="D77" s="6" t="s">
        <v>1213</v>
      </c>
      <c r="E77" s="17">
        <v>0</v>
      </c>
      <c r="F77" s="17">
        <v>1</v>
      </c>
      <c r="G77" s="6" t="b">
        <v>1</v>
      </c>
      <c r="H77" s="6" t="s">
        <v>513</v>
      </c>
      <c r="I77" s="6" t="s">
        <v>1208</v>
      </c>
      <c r="J77" s="6" t="b">
        <v>1</v>
      </c>
      <c r="K77" s="6" t="b">
        <v>1</v>
      </c>
      <c r="L77" t="str" cm="1">
        <f t="array" ref="L77">_xlfn.LET(_xlpm.a,_xlfn.TEXTJOIN(";",TRUE,IF((L_Map[MÃ BC]=L_FS[[#This Row],[MÃ]])*(L_Map[BCR]=0),L_Map[MÃ TM],"")),IF(LEN(_xlpm.a)&gt;1,_xlpm.a,""))</f>
        <v>191_</v>
      </c>
      <c r="M77" t="str" cm="1">
        <f t="array" ref="M77">_xlfn.TEXTJOIN("; ",TRUE,IF((L_Map[MÃ BC]=L_FS[[#This Row],[MÃ]])*(L_Map[BCR]=0),L_Map[CHỈ TIÊU THUYẾT MINH],""))</f>
        <v>Phải trả khác ngắn hạn</v>
      </c>
    </row>
    <row r="78" spans="3:13" x14ac:dyDescent="0.3">
      <c r="C78" s="6" t="s">
        <v>19</v>
      </c>
      <c r="D78" s="6" t="s">
        <v>1214</v>
      </c>
      <c r="E78" s="17">
        <v>0</v>
      </c>
      <c r="F78" s="17">
        <v>1</v>
      </c>
      <c r="G78" s="6" t="b">
        <v>1</v>
      </c>
      <c r="H78" s="6" t="s">
        <v>19</v>
      </c>
      <c r="I78" s="6" t="s">
        <v>1208</v>
      </c>
      <c r="J78" s="6" t="b">
        <v>1</v>
      </c>
      <c r="K78" s="6" t="b">
        <v>1</v>
      </c>
      <c r="L78" t="str" cm="1">
        <f t="array" ref="L78">_xlfn.LET(_xlpm.a,_xlfn.TEXTJOIN(";",TRUE,IF((L_Map[MÃ BC]=L_FS[[#This Row],[MÃ]])*(L_Map[BCR]=0),L_Map[MÃ TM],"")),IF(LEN(_xlpm.a)&gt;1,_xlpm.a,""))</f>
        <v>151_</v>
      </c>
      <c r="M78" t="str" cm="1">
        <f t="array" ref="M78">_xlfn.TEXTJOIN("; ",TRUE,IF((L_Map[MÃ BC]=L_FS[[#This Row],[MÃ]])*(L_Map[BCR]=0),L_Map[CHỈ TIÊU THUYẾT MINH],""))</f>
        <v>Vay ngắn hạn</v>
      </c>
    </row>
    <row r="79" spans="3:13" x14ac:dyDescent="0.3">
      <c r="C79" s="6" t="s">
        <v>344</v>
      </c>
      <c r="D79" s="6" t="s">
        <v>1037</v>
      </c>
      <c r="E79" s="17">
        <v>0</v>
      </c>
      <c r="F79" s="17">
        <v>1</v>
      </c>
      <c r="G79" s="6" t="b">
        <v>1</v>
      </c>
      <c r="H79" s="6" t="s">
        <v>344</v>
      </c>
      <c r="I79" s="6" t="s">
        <v>1208</v>
      </c>
      <c r="J79" s="6"/>
      <c r="K79" s="6" t="b">
        <v>1</v>
      </c>
      <c r="L79" t="str" cm="1">
        <f t="array" ref="L79">_xlfn.LET(_xlpm.a,_xlfn.TEXTJOIN(";",TRUE,IF((L_Map[MÃ BC]=L_FS[[#This Row],[MÃ]])*(L_Map[BCR]=0),L_Map[MÃ TM],"")),IF(LEN(_xlpm.a)&gt;1,_xlpm.a,""))</f>
        <v>211_</v>
      </c>
      <c r="M79" t="str" cm="1">
        <f t="array" ref="M79">_xlfn.TEXTJOIN("; ",TRUE,IF((L_Map[MÃ BC]=L_FS[[#This Row],[MÃ]])*(L_Map[BCR]=0),L_Map[CHỈ TIÊU THUYẾT MINH],""))</f>
        <v>Dự phòng phải trả ngắn hạn</v>
      </c>
    </row>
    <row r="80" spans="3:13" x14ac:dyDescent="0.3">
      <c r="C80" s="6" t="s">
        <v>239</v>
      </c>
      <c r="D80" s="6" t="s">
        <v>1040</v>
      </c>
      <c r="E80" s="17">
        <v>0</v>
      </c>
      <c r="F80" s="17">
        <v>1</v>
      </c>
      <c r="G80" s="6" t="b">
        <v>1</v>
      </c>
      <c r="H80" s="6" t="s">
        <v>239</v>
      </c>
      <c r="I80" s="6" t="s">
        <v>1208</v>
      </c>
      <c r="J80" s="6"/>
      <c r="K80" s="6" t="b">
        <v>1</v>
      </c>
      <c r="L80" t="str" cm="1">
        <f t="array" ref="L80">_xlfn.LET(_xlpm.a,_xlfn.TEXTJOIN(";",TRUE,IF((L_Map[MÃ BC]=L_FS[[#This Row],[MÃ]])*(L_Map[BCR]=0),L_Map[MÃ TM],"")),IF(LEN(_xlpm.a)&gt;1,_xlpm.a,""))</f>
        <v>251_</v>
      </c>
      <c r="M80" t="str" cm="1">
        <f t="array" ref="M80">_xlfn.TEXTJOIN("; ",TRUE,IF((L_Map[MÃ BC]=L_FS[[#This Row],[MÃ]])*(L_Map[BCR]=0),L_Map[CHỈ TIÊU THUYẾT MINH],""))</f>
        <v>Quỹ không thuộc CSH</v>
      </c>
    </row>
    <row r="81" spans="3:13" x14ac:dyDescent="0.3">
      <c r="C81" s="6" t="s">
        <v>314</v>
      </c>
      <c r="D81" s="6" t="s">
        <v>1042</v>
      </c>
      <c r="E81" s="17">
        <v>0</v>
      </c>
      <c r="F81" s="17">
        <v>1</v>
      </c>
      <c r="G81" s="6" t="b">
        <v>1</v>
      </c>
      <c r="H81" s="6" t="s">
        <v>314</v>
      </c>
      <c r="I81" s="6" t="s">
        <v>1215</v>
      </c>
      <c r="J81" s="6"/>
      <c r="K81" s="6" t="b">
        <v>1</v>
      </c>
      <c r="L81" t="str" cm="1">
        <f t="array" ref="L81">_xlfn.LET(_xlpm.a,_xlfn.TEXTJOIN(";",TRUE,IF((L_Map[MÃ BC]=L_FS[[#This Row],[MÃ]])*(L_Map[BCR]=0),L_Map[MÃ TM],"")),IF(LEN(_xlpm.a)&gt;1,_xlpm.a,""))</f>
        <v>251_</v>
      </c>
      <c r="M81" t="str" cm="1">
        <f t="array" ref="M81">_xlfn.TEXTJOIN("; ",TRUE,IF((L_Map[MÃ BC]=L_FS[[#This Row],[MÃ]])*(L_Map[BCR]=0),L_Map[CHỈ TIÊU THUYẾT MINH],""))</f>
        <v>Quỹ không thuộc CSH</v>
      </c>
    </row>
    <row r="82" spans="3:13" x14ac:dyDescent="0.3">
      <c r="C82" s="6" t="s">
        <v>404</v>
      </c>
      <c r="D82" s="6" t="s">
        <v>1187</v>
      </c>
      <c r="E82" s="17">
        <v>0</v>
      </c>
      <c r="F82" s="17">
        <v>1</v>
      </c>
      <c r="G82" s="6" t="b">
        <v>1</v>
      </c>
      <c r="H82" s="6" t="s">
        <v>404</v>
      </c>
      <c r="I82" s="6" t="s">
        <v>1215</v>
      </c>
      <c r="J82" s="6"/>
      <c r="K82" s="6" t="b">
        <v>1</v>
      </c>
      <c r="L82" t="str" cm="1">
        <f t="array" ref="L82">_xlfn.LET(_xlpm.a,_xlfn.TEXTJOIN(";",TRUE,IF((L_Map[MÃ BC]=L_FS[[#This Row],[MÃ]])*(L_Map[BCR]=0),L_Map[MÃ TM],"")),IF(LEN(_xlpm.a)&gt;1,_xlpm.a,""))</f>
        <v/>
      </c>
      <c r="M82" t="str" cm="1">
        <f t="array" ref="M82">_xlfn.TEXTJOIN("; ",TRUE,IF((L_Map[MÃ BC]=L_FS[[#This Row],[MÃ]])*(L_Map[BCR]=0),L_Map[CHỈ TIÊU THUYẾT MINH],""))</f>
        <v>-</v>
      </c>
    </row>
    <row r="83" spans="3:13" x14ac:dyDescent="0.3">
      <c r="C83" s="6" t="s">
        <v>194</v>
      </c>
      <c r="D83" s="6" t="s">
        <v>1216</v>
      </c>
      <c r="E83" s="17">
        <v>0</v>
      </c>
      <c r="F83" s="17">
        <v>1</v>
      </c>
      <c r="G83" s="6" t="b">
        <v>1</v>
      </c>
      <c r="H83" s="6" t="s">
        <v>194</v>
      </c>
      <c r="I83" s="6" t="s">
        <v>1215</v>
      </c>
      <c r="J83" s="6" t="b">
        <v>1</v>
      </c>
      <c r="K83" s="6" t="b">
        <v>1</v>
      </c>
      <c r="L83" t="str" cm="1">
        <f t="array" ref="L83">_xlfn.LET(_xlpm.a,_xlfn.TEXTJOIN(";",TRUE,IF((L_Map[MÃ BC]=L_FS[[#This Row],[MÃ]])*(L_Map[BCR]=0),L_Map[MÃ TM],"")),IF(LEN(_xlpm.a)&gt;1,_xlpm.a,""))</f>
        <v>162_</v>
      </c>
      <c r="M83" t="str" cm="1">
        <f t="array" ref="M83">_xlfn.TEXTJOIN("; ",TRUE,IF((L_Map[MÃ BC]=L_FS[[#This Row],[MÃ]])*(L_Map[BCR]=0),L_Map[CHỈ TIÊU THUYẾT MINH],""))</f>
        <v>Phải trả người bán dài hạn</v>
      </c>
    </row>
    <row r="84" spans="3:13" x14ac:dyDescent="0.3">
      <c r="C84" s="6" t="s">
        <v>234</v>
      </c>
      <c r="D84" s="6" t="s">
        <v>1217</v>
      </c>
      <c r="E84" s="17">
        <v>0</v>
      </c>
      <c r="F84" s="17">
        <v>1</v>
      </c>
      <c r="G84" s="6" t="b">
        <v>1</v>
      </c>
      <c r="H84" s="6" t="s">
        <v>234</v>
      </c>
      <c r="I84" s="6" t="s">
        <v>1215</v>
      </c>
      <c r="J84" s="6" t="b">
        <v>1</v>
      </c>
      <c r="K84" s="6" t="b">
        <v>1</v>
      </c>
      <c r="L84" t="str" cm="1">
        <f t="array" ref="L84">_xlfn.LET(_xlpm.a,_xlfn.TEXTJOIN(";",TRUE,IF((L_Map[MÃ BC]=L_FS[[#This Row],[MÃ]])*(L_Map[BCR]=0),L_Map[MÃ TM],"")),IF(LEN(_xlpm.a)&gt;1,_xlpm.a,""))</f>
        <v>164_</v>
      </c>
      <c r="M84" t="str" cm="1">
        <f t="array" ref="M84">_xlfn.TEXTJOIN("; ",TRUE,IF((L_Map[MÃ BC]=L_FS[[#This Row],[MÃ]])*(L_Map[BCR]=0),L_Map[CHỈ TIÊU THUYẾT MINH],""))</f>
        <v>Người mua trả trước dài hạn</v>
      </c>
    </row>
    <row r="85" spans="3:13" x14ac:dyDescent="0.3">
      <c r="C85" s="6" t="s">
        <v>439</v>
      </c>
      <c r="D85" s="6" t="s">
        <v>985</v>
      </c>
      <c r="E85" s="17">
        <v>0</v>
      </c>
      <c r="F85" s="17">
        <v>1</v>
      </c>
      <c r="G85" s="6" t="b">
        <v>1</v>
      </c>
      <c r="H85" s="6" t="s">
        <v>439</v>
      </c>
      <c r="I85" s="6" t="s">
        <v>1215</v>
      </c>
      <c r="J85" s="6"/>
      <c r="K85" s="6" t="b">
        <v>1</v>
      </c>
      <c r="L85" t="str" cm="1">
        <f t="array" ref="L85">_xlfn.LET(_xlpm.a,_xlfn.TEXTJOIN(";",TRUE,IF((L_Map[MÃ BC]=L_FS[[#This Row],[MÃ]])*(L_Map[BCR]=0),L_Map[MÃ TM],"")),IF(LEN(_xlpm.a)&gt;1,_xlpm.a,""))</f>
        <v>182_</v>
      </c>
      <c r="M85" t="str" cm="1">
        <f t="array" ref="M85">_xlfn.TEXTJOIN("; ",TRUE,IF((L_Map[MÃ BC]=L_FS[[#This Row],[MÃ]])*(L_Map[BCR]=0),L_Map[CHỈ TIÊU THUYẾT MINH],""))</f>
        <v>Chi phí phải trả dài hạn</v>
      </c>
    </row>
    <row r="86" spans="3:13" x14ac:dyDescent="0.3">
      <c r="C86" s="6" t="s">
        <v>214</v>
      </c>
      <c r="D86" s="6" t="s">
        <v>990</v>
      </c>
      <c r="E86" s="17">
        <v>0</v>
      </c>
      <c r="F86" s="17">
        <v>1</v>
      </c>
      <c r="G86" s="6" t="b">
        <v>1</v>
      </c>
      <c r="H86" s="6" t="s">
        <v>214</v>
      </c>
      <c r="I86" s="6" t="s">
        <v>1215</v>
      </c>
      <c r="J86" s="6"/>
      <c r="K86" s="6" t="b">
        <v>1</v>
      </c>
      <c r="L86" t="str" cm="1">
        <f t="array" ref="L86">_xlfn.LET(_xlpm.a,_xlfn.TEXTJOIN(";",TRUE,IF((L_Map[MÃ BC]=L_FS[[#This Row],[MÃ]])*(L_Map[BCR]=0),L_Map[MÃ TM],"")),IF(LEN(_xlpm.a)&gt;1,_xlpm.a,""))</f>
        <v>193_</v>
      </c>
      <c r="M86" t="str" cm="1">
        <f t="array" ref="M86">_xlfn.TEXTJOIN("; ",TRUE,IF((L_Map[MÃ BC]=L_FS[[#This Row],[MÃ]])*(L_Map[BCR]=0),L_Map[CHỈ TIÊU THUYẾT MINH],""))</f>
        <v>Phải trả nội bộ ngắn hạn</v>
      </c>
    </row>
    <row r="87" spans="3:13" x14ac:dyDescent="0.3">
      <c r="C87" s="6" t="s">
        <v>523</v>
      </c>
      <c r="D87" s="6" t="s">
        <v>1218</v>
      </c>
      <c r="E87" s="17">
        <v>0</v>
      </c>
      <c r="F87" s="17">
        <v>1</v>
      </c>
      <c r="G87" s="6" t="b">
        <v>1</v>
      </c>
      <c r="H87" s="6" t="s">
        <v>523</v>
      </c>
      <c r="I87" s="6" t="s">
        <v>1215</v>
      </c>
      <c r="J87" s="6" t="b">
        <v>1</v>
      </c>
      <c r="K87" s="6" t="b">
        <v>1</v>
      </c>
      <c r="L87" t="str" cm="1">
        <f t="array" ref="L87">_xlfn.LET(_xlpm.a,_xlfn.TEXTJOIN(";",TRUE,IF((L_Map[MÃ BC]=L_FS[[#This Row],[MÃ]])*(L_Map[BCR]=0),L_Map[MÃ TM],"")),IF(LEN(_xlpm.a)&gt;1,_xlpm.a,""))</f>
        <v>193_</v>
      </c>
      <c r="M87" t="str" cm="1">
        <f t="array" ref="M87">_xlfn.TEXTJOIN("; ",TRUE,IF((L_Map[MÃ BC]=L_FS[[#This Row],[MÃ]])*(L_Map[BCR]=0),L_Map[CHỈ TIÊU THUYẾT MINH],""))</f>
        <v>Phải trả nội bộ ngắn hạn</v>
      </c>
    </row>
    <row r="88" spans="3:13" x14ac:dyDescent="0.3">
      <c r="C88" s="6" t="s">
        <v>389</v>
      </c>
      <c r="D88" s="6" t="s">
        <v>1010</v>
      </c>
      <c r="E88" s="17">
        <v>0</v>
      </c>
      <c r="F88" s="17">
        <v>1</v>
      </c>
      <c r="G88" s="6" t="b">
        <v>1</v>
      </c>
      <c r="H88" s="6" t="s">
        <v>389</v>
      </c>
      <c r="I88" s="6" t="s">
        <v>1215</v>
      </c>
      <c r="J88" s="6" t="b">
        <v>1</v>
      </c>
      <c r="K88" s="6" t="b">
        <v>1</v>
      </c>
      <c r="L88" t="str" cm="1">
        <f t="array" ref="L88">_xlfn.LET(_xlpm.a,_xlfn.TEXTJOIN(";",TRUE,IF((L_Map[MÃ BC]=L_FS[[#This Row],[MÃ]])*(L_Map[BCR]=0),L_Map[MÃ TM],"")),IF(LEN(_xlpm.a)&gt;1,_xlpm.a,""))</f>
        <v>202_</v>
      </c>
      <c r="M88" t="str" cm="1">
        <f t="array" ref="M88">_xlfn.TEXTJOIN("; ",TRUE,IF((L_Map[MÃ BC]=L_FS[[#This Row],[MÃ]])*(L_Map[BCR]=0),L_Map[CHỈ TIÊU THUYẾT MINH],""))</f>
        <v>Doanh thu chưa thực hiện dài hạn</v>
      </c>
    </row>
    <row r="89" spans="3:13" x14ac:dyDescent="0.3">
      <c r="C89" s="6" t="s">
        <v>528</v>
      </c>
      <c r="D89" s="6" t="s">
        <v>1219</v>
      </c>
      <c r="E89" s="17">
        <v>0</v>
      </c>
      <c r="F89" s="17">
        <v>1</v>
      </c>
      <c r="G89" s="6" t="b">
        <v>1</v>
      </c>
      <c r="H89" s="6" t="s">
        <v>528</v>
      </c>
      <c r="I89" s="6" t="s">
        <v>1215</v>
      </c>
      <c r="J89" s="6" t="b">
        <v>1</v>
      </c>
      <c r="K89" s="6" t="b">
        <v>1</v>
      </c>
      <c r="L89" t="str" cm="1">
        <f t="array" ref="L89">_xlfn.LET(_xlpm.a,_xlfn.TEXTJOIN(";",TRUE,IF((L_Map[MÃ BC]=L_FS[[#This Row],[MÃ]])*(L_Map[BCR]=0),L_Map[MÃ TM],"")),IF(LEN(_xlpm.a)&gt;1,_xlpm.a,""))</f>
        <v>192_</v>
      </c>
      <c r="M89" t="str" cm="1">
        <f t="array" ref="M89">_xlfn.TEXTJOIN("; ",TRUE,IF((L_Map[MÃ BC]=L_FS[[#This Row],[MÃ]])*(L_Map[BCR]=0),L_Map[CHỈ TIÊU THUYẾT MINH],""))</f>
        <v>Phải trả khác dài hạn</v>
      </c>
    </row>
    <row r="90" spans="3:13" x14ac:dyDescent="0.3">
      <c r="C90" s="6" t="s">
        <v>179</v>
      </c>
      <c r="D90" s="6" t="s">
        <v>1220</v>
      </c>
      <c r="E90" s="17">
        <v>0</v>
      </c>
      <c r="F90" s="17">
        <v>1</v>
      </c>
      <c r="G90" s="6" t="b">
        <v>1</v>
      </c>
      <c r="H90" s="6" t="s">
        <v>179</v>
      </c>
      <c r="I90" s="6" t="s">
        <v>1215</v>
      </c>
      <c r="J90" s="6" t="b">
        <v>1</v>
      </c>
      <c r="K90" s="6" t="b">
        <v>1</v>
      </c>
      <c r="L90" t="str" cm="1">
        <f t="array" ref="L90">_xlfn.LET(_xlpm.a,_xlfn.TEXTJOIN(";",TRUE,IF((L_Map[MÃ BC]=L_FS[[#This Row],[MÃ]])*(L_Map[BCR]=0),L_Map[MÃ TM],"")),IF(LEN(_xlpm.a)&gt;1,_xlpm.a,""))</f>
        <v>152_</v>
      </c>
      <c r="M90" t="str" cm="1">
        <f t="array" ref="M90">_xlfn.TEXTJOIN("; ",TRUE,IF((L_Map[MÃ BC]=L_FS[[#This Row],[MÃ]])*(L_Map[BCR]=0),L_Map[CHỈ TIÊU THUYẾT MINH],""))</f>
        <v>Vay dài hạn</v>
      </c>
    </row>
    <row r="91" spans="3:13" x14ac:dyDescent="0.3">
      <c r="C91" s="6" t="s">
        <v>259</v>
      </c>
      <c r="D91" s="6" t="s">
        <v>1032</v>
      </c>
      <c r="E91" s="17">
        <v>0</v>
      </c>
      <c r="F91" s="17">
        <v>1</v>
      </c>
      <c r="G91" s="6" t="b">
        <v>1</v>
      </c>
      <c r="H91" s="6" t="s">
        <v>259</v>
      </c>
      <c r="I91" s="6" t="s">
        <v>1215</v>
      </c>
      <c r="J91" s="6"/>
      <c r="K91" s="6" t="b">
        <v>1</v>
      </c>
      <c r="L91" t="str" cm="1">
        <f t="array" ref="L91">_xlfn.LET(_xlpm.a,_xlfn.TEXTJOIN(";",TRUE,IF((L_Map[MÃ BC]=L_FS[[#This Row],[MÃ]])*(L_Map[BCR]=0),L_Map[MÃ TM],"")),IF(LEN(_xlpm.a)&gt;1,_xlpm.a,""))</f>
        <v>152_</v>
      </c>
      <c r="M91" t="str" cm="1">
        <f t="array" ref="M91">_xlfn.TEXTJOIN("; ",TRUE,IF((L_Map[MÃ BC]=L_FS[[#This Row],[MÃ]])*(L_Map[BCR]=0),L_Map[CHỈ TIÊU THUYẾT MINH],""))</f>
        <v>Vay dài hạn</v>
      </c>
    </row>
    <row r="92" spans="3:13" x14ac:dyDescent="0.3">
      <c r="C92" s="6" t="s">
        <v>1051</v>
      </c>
      <c r="D92" s="6" t="s">
        <v>1221</v>
      </c>
      <c r="E92" s="17">
        <v>0</v>
      </c>
      <c r="F92" s="17">
        <v>1</v>
      </c>
      <c r="G92" s="6" t="b">
        <v>1</v>
      </c>
      <c r="H92" s="6" t="s">
        <v>1051</v>
      </c>
      <c r="I92" s="6" t="s">
        <v>1215</v>
      </c>
      <c r="J92" s="6"/>
      <c r="K92" s="6" t="b">
        <v>1</v>
      </c>
      <c r="L92" t="str" cm="1">
        <f t="array" ref="L92">_xlfn.LET(_xlpm.a,_xlfn.TEXTJOIN(";",TRUE,IF((L_Map[MÃ BC]=L_FS[[#This Row],[MÃ]])*(L_Map[BCR]=0),L_Map[MÃ TM],"")),IF(LEN(_xlpm.a)&gt;1,_xlpm.a,""))</f>
        <v>251_</v>
      </c>
      <c r="M92" t="str" cm="1">
        <f t="array" ref="M92">_xlfn.TEXTJOIN("; ",TRUE,IF((L_Map[MÃ BC]=L_FS[[#This Row],[MÃ]])*(L_Map[BCR]=0),L_Map[CHỈ TIÊU THUYẾT MINH],""))</f>
        <v>Quỹ không thuộc CSH</v>
      </c>
    </row>
    <row r="93" spans="3:13" x14ac:dyDescent="0.3">
      <c r="C93" s="6" t="s">
        <v>254</v>
      </c>
      <c r="D93" s="6" t="s">
        <v>1036</v>
      </c>
      <c r="E93" s="17">
        <v>0</v>
      </c>
      <c r="F93" s="17">
        <v>1</v>
      </c>
      <c r="G93" s="6" t="b">
        <v>1</v>
      </c>
      <c r="H93" s="6" t="s">
        <v>254</v>
      </c>
      <c r="I93" s="6" t="s">
        <v>1215</v>
      </c>
      <c r="J93" s="6"/>
      <c r="K93" s="6" t="b">
        <v>1</v>
      </c>
      <c r="L93" t="str" cm="1">
        <f t="array" ref="L93">_xlfn.LET(_xlpm.a,_xlfn.TEXTJOIN(";",TRUE,IF((L_Map[MÃ BC]=L_FS[[#This Row],[MÃ]])*(L_Map[BCR]=0),L_Map[MÃ TM],"")),IF(LEN(_xlpm.a)&gt;1,_xlpm.a,""))</f>
        <v>242_</v>
      </c>
      <c r="M93" t="str" cm="1">
        <f t="array" ref="M93">_xlfn.TEXTJOIN("; ",TRUE,IF((L_Map[MÃ BC]=L_FS[[#This Row],[MÃ]])*(L_Map[BCR]=0),L_Map[CHỈ TIÊU THUYẾT MINH],""))</f>
        <v>Thuế TNDN hoãn lại phải trả</v>
      </c>
    </row>
    <row r="94" spans="3:13" x14ac:dyDescent="0.3">
      <c r="C94" s="6" t="s">
        <v>229</v>
      </c>
      <c r="D94" s="6" t="s">
        <v>1039</v>
      </c>
      <c r="E94" s="17">
        <v>0</v>
      </c>
      <c r="F94" s="17">
        <v>1</v>
      </c>
      <c r="G94" s="6" t="b">
        <v>1</v>
      </c>
      <c r="H94" s="6" t="s">
        <v>229</v>
      </c>
      <c r="I94" s="6" t="s">
        <v>1215</v>
      </c>
      <c r="J94" s="6"/>
      <c r="K94" s="6" t="b">
        <v>1</v>
      </c>
      <c r="L94" t="str" cm="1">
        <f t="array" ref="L94">_xlfn.LET(_xlpm.a,_xlfn.TEXTJOIN(";",TRUE,IF((L_Map[MÃ BC]=L_FS[[#This Row],[MÃ]])*(L_Map[BCR]=0),L_Map[MÃ TM],"")),IF(LEN(_xlpm.a)&gt;1,_xlpm.a,""))</f>
        <v>212_</v>
      </c>
      <c r="M94" t="str" cm="1">
        <f t="array" ref="M94">_xlfn.TEXTJOIN("; ",TRUE,IF((L_Map[MÃ BC]=L_FS[[#This Row],[MÃ]])*(L_Map[BCR]=0),L_Map[CHỈ TIÊU THUYẾT MINH],""))</f>
        <v>Dự phòng phải trả dài hạn</v>
      </c>
    </row>
    <row r="95" spans="3:13" x14ac:dyDescent="0.3">
      <c r="C95" s="6" t="s">
        <v>379</v>
      </c>
      <c r="D95" s="6" t="s">
        <v>1041</v>
      </c>
      <c r="E95" s="17">
        <v>0</v>
      </c>
      <c r="F95" s="17">
        <v>1</v>
      </c>
      <c r="G95" s="6" t="b">
        <v>1</v>
      </c>
      <c r="H95" s="6" t="s">
        <v>379</v>
      </c>
      <c r="I95" s="6" t="s">
        <v>1215</v>
      </c>
      <c r="J95" s="6"/>
      <c r="K95" s="6" t="b">
        <v>1</v>
      </c>
      <c r="L95" t="str" cm="1">
        <f t="array" ref="L95">_xlfn.LET(_xlpm.a,_xlfn.TEXTJOIN(";",TRUE,IF((L_Map[MÃ BC]=L_FS[[#This Row],[MÃ]])*(L_Map[BCR]=0),L_Map[MÃ TM],"")),IF(LEN(_xlpm.a)&gt;1,_xlpm.a,""))</f>
        <v>251_</v>
      </c>
      <c r="M95" t="str" cm="1">
        <f t="array" ref="M95">_xlfn.TEXTJOIN("; ",TRUE,IF((L_Map[MÃ BC]=L_FS[[#This Row],[MÃ]])*(L_Map[BCR]=0),L_Map[CHỈ TIÊU THUYẾT MINH],""))</f>
        <v>Quỹ không thuộc CSH</v>
      </c>
    </row>
    <row r="96" spans="3:13" x14ac:dyDescent="0.3">
      <c r="C96" s="6" t="s">
        <v>1054</v>
      </c>
      <c r="D96" s="6" t="s">
        <v>1053</v>
      </c>
      <c r="E96" s="17">
        <v>0</v>
      </c>
      <c r="F96" s="17">
        <v>1</v>
      </c>
      <c r="G96" s="6" t="b">
        <v>1</v>
      </c>
      <c r="H96" s="6" t="s">
        <v>1054</v>
      </c>
      <c r="I96" s="6" t="s">
        <v>1059</v>
      </c>
      <c r="J96" s="6"/>
      <c r="K96" s="6" t="b">
        <v>1</v>
      </c>
      <c r="L96" t="str" cm="1">
        <f t="array" ref="L96">_xlfn.LET(_xlpm.a,_xlfn.TEXTJOIN(";",TRUE,IF((L_Map[MÃ BC]=L_FS[[#This Row],[MÃ]])*(L_Map[BCR]=0),L_Map[MÃ TM],"")),IF(LEN(_xlpm.a)&gt;1,_xlpm.a,""))</f>
        <v>250_</v>
      </c>
      <c r="M96" t="str" cm="1">
        <f t="array" ref="M96">_xlfn.TEXTJOIN("; ",TRUE,IF((L_Map[MÃ BC]=L_FS[[#This Row],[MÃ]])*(L_Map[BCR]=0),L_Map[CHỈ TIÊU THUYẾT MINH],""))</f>
        <v>Vốn chủ sở hữu</v>
      </c>
    </row>
    <row r="97" spans="3:13" x14ac:dyDescent="0.3">
      <c r="C97" s="6" t="s">
        <v>1057</v>
      </c>
      <c r="D97" s="6" t="s">
        <v>1056</v>
      </c>
      <c r="E97" s="17">
        <v>0</v>
      </c>
      <c r="F97" s="17">
        <v>1</v>
      </c>
      <c r="G97" s="6" t="b">
        <v>1</v>
      </c>
      <c r="H97" s="6" t="s">
        <v>1057</v>
      </c>
      <c r="I97" s="6" t="s">
        <v>1059</v>
      </c>
      <c r="J97" s="6"/>
      <c r="K97" s="6" t="b">
        <v>1</v>
      </c>
      <c r="L97" t="str" cm="1">
        <f t="array" ref="L97">_xlfn.LET(_xlpm.a,_xlfn.TEXTJOIN(";",TRUE,IF((L_Map[MÃ BC]=L_FS[[#This Row],[MÃ]])*(L_Map[BCR]=0),L_Map[MÃ TM],"")),IF(LEN(_xlpm.a)&gt;1,_xlpm.a,""))</f>
        <v>250_</v>
      </c>
      <c r="M97" t="str" cm="1">
        <f t="array" ref="M97">_xlfn.TEXTJOIN("; ",TRUE,IF((L_Map[MÃ BC]=L_FS[[#This Row],[MÃ]])*(L_Map[BCR]=0),L_Map[CHỈ TIÊU THUYẾT MINH],""))</f>
        <v>Vốn chủ sở hữu</v>
      </c>
    </row>
    <row r="98" spans="3:13" x14ac:dyDescent="0.3">
      <c r="C98" s="6" t="s">
        <v>1060</v>
      </c>
      <c r="D98" s="6" t="s">
        <v>1222</v>
      </c>
      <c r="E98" s="17">
        <v>0</v>
      </c>
      <c r="F98" s="17">
        <v>1</v>
      </c>
      <c r="G98" s="6" t="b">
        <v>1</v>
      </c>
      <c r="H98" s="6" t="s">
        <v>1060</v>
      </c>
      <c r="I98" s="6" t="s">
        <v>1059</v>
      </c>
      <c r="J98" s="6"/>
      <c r="K98" s="6" t="b">
        <v>1</v>
      </c>
      <c r="L98" t="str" cm="1">
        <f t="array" ref="L98">_xlfn.LET(_xlpm.a,_xlfn.TEXTJOIN(";",TRUE,IF((L_Map[MÃ BC]=L_FS[[#This Row],[MÃ]])*(L_Map[BCR]=0),L_Map[MÃ TM],"")),IF(LEN(_xlpm.a)&gt;1,_xlpm.a,""))</f>
        <v>250_</v>
      </c>
      <c r="M98" t="str" cm="1">
        <f t="array" ref="M98">_xlfn.TEXTJOIN("; ",TRUE,IF((L_Map[MÃ BC]=L_FS[[#This Row],[MÃ]])*(L_Map[BCR]=0),L_Map[CHỈ TIÊU THUYẾT MINH],""))</f>
        <v>Vốn chủ sở hữu</v>
      </c>
    </row>
    <row r="99" spans="3:13" x14ac:dyDescent="0.3">
      <c r="C99" s="6" t="s">
        <v>1072</v>
      </c>
      <c r="D99" s="6" t="s">
        <v>1223</v>
      </c>
      <c r="E99" s="17">
        <v>0</v>
      </c>
      <c r="F99" s="17">
        <v>1</v>
      </c>
      <c r="G99" s="6" t="b">
        <v>1</v>
      </c>
      <c r="H99" s="6" t="s">
        <v>1072</v>
      </c>
      <c r="I99" s="6" t="s">
        <v>1059</v>
      </c>
      <c r="J99" s="6"/>
      <c r="K99" s="6" t="b">
        <v>1</v>
      </c>
      <c r="L99" t="str" cm="1">
        <f t="array" ref="L99">_xlfn.LET(_xlpm.a,_xlfn.TEXTJOIN(";",TRUE,IF((L_Map[MÃ BC]=L_FS[[#This Row],[MÃ]])*(L_Map[BCR]=0),L_Map[MÃ TM],"")),IF(LEN(_xlpm.a)&gt;1,_xlpm.a,""))</f>
        <v>250_</v>
      </c>
      <c r="M99" t="str" cm="1">
        <f t="array" ref="M99">_xlfn.TEXTJOIN("; ",TRUE,IF((L_Map[MÃ BC]=L_FS[[#This Row],[MÃ]])*(L_Map[BCR]=0),L_Map[CHỈ TIÊU THUYẾT MINH],""))</f>
        <v>Vốn chủ sở hữu</v>
      </c>
    </row>
    <row r="100" spans="3:13" x14ac:dyDescent="0.3">
      <c r="C100" s="6" t="s">
        <v>1062</v>
      </c>
      <c r="D100" s="6" t="s">
        <v>1061</v>
      </c>
      <c r="E100" s="17">
        <v>0</v>
      </c>
      <c r="F100" s="17">
        <v>1</v>
      </c>
      <c r="G100" s="6" t="b">
        <v>1</v>
      </c>
      <c r="H100" s="6" t="s">
        <v>1062</v>
      </c>
      <c r="I100" s="6" t="s">
        <v>1059</v>
      </c>
      <c r="J100" s="6"/>
      <c r="K100" s="6" t="b">
        <v>1</v>
      </c>
      <c r="L100" t="str" cm="1">
        <f t="array" ref="L100">_xlfn.LET(_xlpm.a,_xlfn.TEXTJOIN(";",TRUE,IF((L_Map[MÃ BC]=L_FS[[#This Row],[MÃ]])*(L_Map[BCR]=0),L_Map[MÃ TM],"")),IF(LEN(_xlpm.a)&gt;1,_xlpm.a,""))</f>
        <v>250_</v>
      </c>
      <c r="M100" t="str" cm="1">
        <f t="array" ref="M100">_xlfn.TEXTJOIN("; ",TRUE,IF((L_Map[MÃ BC]=L_FS[[#This Row],[MÃ]])*(L_Map[BCR]=0),L_Map[CHỈ TIÊU THUYẾT MINH],""))</f>
        <v>Vốn chủ sở hữu</v>
      </c>
    </row>
    <row r="101" spans="3:13" x14ac:dyDescent="0.3">
      <c r="C101" s="6" t="s">
        <v>1064</v>
      </c>
      <c r="D101" s="6" t="s">
        <v>1063</v>
      </c>
      <c r="E101" s="17">
        <v>0</v>
      </c>
      <c r="F101" s="17">
        <v>1</v>
      </c>
      <c r="G101" s="6" t="b">
        <v>1</v>
      </c>
      <c r="H101" s="6" t="s">
        <v>1064</v>
      </c>
      <c r="I101" s="6" t="s">
        <v>1059</v>
      </c>
      <c r="J101" s="6"/>
      <c r="K101" s="6" t="b">
        <v>1</v>
      </c>
      <c r="L101" t="str" cm="1">
        <f t="array" ref="L101">_xlfn.LET(_xlpm.a,_xlfn.TEXTJOIN(";",TRUE,IF((L_Map[MÃ BC]=L_FS[[#This Row],[MÃ]])*(L_Map[BCR]=0),L_Map[MÃ TM],"")),IF(LEN(_xlpm.a)&gt;1,_xlpm.a,""))</f>
        <v>250_</v>
      </c>
      <c r="M101" t="str" cm="1">
        <f t="array" ref="M101">_xlfn.TEXTJOIN("; ",TRUE,IF((L_Map[MÃ BC]=L_FS[[#This Row],[MÃ]])*(L_Map[BCR]=0),L_Map[CHỈ TIÊU THUYẾT MINH],""))</f>
        <v>Vốn chủ sở hữu</v>
      </c>
    </row>
    <row r="102" spans="3:13" x14ac:dyDescent="0.3">
      <c r="C102" s="6" t="s">
        <v>1066</v>
      </c>
      <c r="D102" s="6" t="s">
        <v>1224</v>
      </c>
      <c r="E102" s="17">
        <v>0</v>
      </c>
      <c r="F102" s="17">
        <v>1</v>
      </c>
      <c r="G102" s="6" t="b">
        <v>1</v>
      </c>
      <c r="H102" s="6" t="s">
        <v>1066</v>
      </c>
      <c r="I102" s="6" t="s">
        <v>1059</v>
      </c>
      <c r="J102" s="6"/>
      <c r="K102" s="6" t="b">
        <v>1</v>
      </c>
      <c r="L102" t="str" cm="1">
        <f t="array" ref="L102">_xlfn.LET(_xlpm.a,_xlfn.TEXTJOIN(";",TRUE,IF((L_Map[MÃ BC]=L_FS[[#This Row],[MÃ]])*(L_Map[BCR]=0),L_Map[MÃ TM],"")),IF(LEN(_xlpm.a)&gt;1,_xlpm.a,""))</f>
        <v>250_</v>
      </c>
      <c r="M102" t="str" cm="1">
        <f t="array" ref="M102">_xlfn.TEXTJOIN("; ",TRUE,IF((L_Map[MÃ BC]=L_FS[[#This Row],[MÃ]])*(L_Map[BCR]=0),L_Map[CHỈ TIÊU THUYẾT MINH],""))</f>
        <v>Vốn chủ sở hữu</v>
      </c>
    </row>
    <row r="103" spans="3:13" x14ac:dyDescent="0.3">
      <c r="C103" s="6" t="s">
        <v>1068</v>
      </c>
      <c r="D103" s="6" t="s">
        <v>1067</v>
      </c>
      <c r="E103" s="17">
        <v>0</v>
      </c>
      <c r="F103" s="17">
        <v>1</v>
      </c>
      <c r="G103" s="6" t="b">
        <v>1</v>
      </c>
      <c r="H103" s="6" t="s">
        <v>1068</v>
      </c>
      <c r="I103" s="6" t="s">
        <v>1059</v>
      </c>
      <c r="J103" s="6"/>
      <c r="K103" s="6" t="b">
        <v>1</v>
      </c>
      <c r="L103" t="str" cm="1">
        <f t="array" ref="L103">_xlfn.LET(_xlpm.a,_xlfn.TEXTJOIN(";",TRUE,IF((L_Map[MÃ BC]=L_FS[[#This Row],[MÃ]])*(L_Map[BCR]=0),L_Map[MÃ TM],"")),IF(LEN(_xlpm.a)&gt;1,_xlpm.a,""))</f>
        <v>250_</v>
      </c>
      <c r="M103" t="str" cm="1">
        <f t="array" ref="M103">_xlfn.TEXTJOIN("; ",TRUE,IF((L_Map[MÃ BC]=L_FS[[#This Row],[MÃ]])*(L_Map[BCR]=0),L_Map[CHỈ TIÊU THUYẾT MINH],""))</f>
        <v>Vốn chủ sở hữu</v>
      </c>
    </row>
    <row r="104" spans="3:13" x14ac:dyDescent="0.3">
      <c r="C104" s="6" t="s">
        <v>1045</v>
      </c>
      <c r="D104" s="6" t="s">
        <v>1044</v>
      </c>
      <c r="E104" s="17">
        <v>0</v>
      </c>
      <c r="F104" s="17">
        <v>1</v>
      </c>
      <c r="G104" s="6" t="b">
        <v>1</v>
      </c>
      <c r="H104" s="6" t="s">
        <v>1045</v>
      </c>
      <c r="I104" s="6" t="s">
        <v>1225</v>
      </c>
      <c r="J104" s="6"/>
      <c r="K104" s="6" t="b">
        <v>1</v>
      </c>
      <c r="L104" t="str" cm="1">
        <f t="array" ref="L104">_xlfn.LET(_xlpm.a,_xlfn.TEXTJOIN(";",TRUE,IF((L_Map[MÃ BC]=L_FS[[#This Row],[MÃ]])*(L_Map[BCR]=0),L_Map[MÃ TM],"")),IF(LEN(_xlpm.a)&gt;1,_xlpm.a,""))</f>
        <v>250_</v>
      </c>
      <c r="M104" t="str" cm="1">
        <f t="array" ref="M104">_xlfn.TEXTJOIN("; ",TRUE,IF((L_Map[MÃ BC]=L_FS[[#This Row],[MÃ]])*(L_Map[BCR]=0),L_Map[CHỈ TIÊU THUYẾT MINH],""))</f>
        <v>Vốn chủ sở hữu</v>
      </c>
    </row>
    <row r="105" spans="3:13" x14ac:dyDescent="0.3">
      <c r="C105" s="6" t="s">
        <v>1048</v>
      </c>
      <c r="D105" s="6" t="s">
        <v>1221</v>
      </c>
      <c r="E105" s="17">
        <v>0</v>
      </c>
      <c r="F105" s="17">
        <v>1</v>
      </c>
      <c r="G105" s="6" t="b">
        <v>1</v>
      </c>
      <c r="H105" s="6" t="s">
        <v>1048</v>
      </c>
      <c r="I105" s="6" t="s">
        <v>1225</v>
      </c>
      <c r="J105" s="6"/>
      <c r="K105" s="6" t="b">
        <v>1</v>
      </c>
      <c r="L105" t="str" cm="1">
        <f t="array" ref="L105">_xlfn.LET(_xlpm.a,_xlfn.TEXTJOIN(";",TRUE,IF((L_Map[MÃ BC]=L_FS[[#This Row],[MÃ]])*(L_Map[BCR]=0),L_Map[MÃ TM],"")),IF(LEN(_xlpm.a)&gt;1,_xlpm.a,""))</f>
        <v>250_</v>
      </c>
      <c r="M105" t="str" cm="1">
        <f t="array" ref="M105">_xlfn.TEXTJOIN("; ",TRUE,IF((L_Map[MÃ BC]=L_FS[[#This Row],[MÃ]])*(L_Map[BCR]=0),L_Map[CHỈ TIÊU THUYẾT MINH],""))</f>
        <v>Vốn chủ sở hữu</v>
      </c>
    </row>
    <row r="106" spans="3:13" x14ac:dyDescent="0.3">
      <c r="C106" s="6" t="s">
        <v>1070</v>
      </c>
      <c r="D106" s="6" t="s">
        <v>1069</v>
      </c>
      <c r="E106" s="17">
        <v>0</v>
      </c>
      <c r="F106" s="17">
        <v>1</v>
      </c>
      <c r="G106" s="6" t="b">
        <v>1</v>
      </c>
      <c r="H106" s="6" t="s">
        <v>1070</v>
      </c>
      <c r="I106" s="6" t="s">
        <v>1059</v>
      </c>
      <c r="J106" s="6"/>
      <c r="K106" s="6" t="b">
        <v>1</v>
      </c>
      <c r="L106" t="str" cm="1">
        <f t="array" ref="L106">_xlfn.LET(_xlpm.a,_xlfn.TEXTJOIN(";",TRUE,IF((L_Map[MÃ BC]=L_FS[[#This Row],[MÃ]])*(L_Map[BCR]=0),L_Map[MÃ TM],"")),IF(LEN(_xlpm.a)&gt;1,_xlpm.a,""))</f>
        <v>250_</v>
      </c>
      <c r="M106" t="str" cm="1">
        <f t="array" ref="M106">_xlfn.TEXTJOIN("; ",TRUE,IF((L_Map[MÃ BC]=L_FS[[#This Row],[MÃ]])*(L_Map[BCR]=0),L_Map[CHỈ TIÊU THUYẾT MINH],""))</f>
        <v>Vốn chủ sở hữu</v>
      </c>
    </row>
    <row r="107" spans="3:13" x14ac:dyDescent="0.3">
      <c r="C107" s="6" t="s">
        <v>1083</v>
      </c>
      <c r="D107" s="6" t="s">
        <v>1082</v>
      </c>
      <c r="E107" s="17">
        <v>0</v>
      </c>
      <c r="F107" s="17">
        <v>1</v>
      </c>
      <c r="G107" s="6" t="b">
        <v>1</v>
      </c>
      <c r="H107" s="6" t="s">
        <v>1083</v>
      </c>
      <c r="I107" s="6" t="s">
        <v>1059</v>
      </c>
      <c r="J107" s="6"/>
      <c r="K107" s="6" t="b">
        <v>1</v>
      </c>
      <c r="L107" t="str" cm="1">
        <f t="array" ref="L107">_xlfn.LET(_xlpm.a,_xlfn.TEXTJOIN(";",TRUE,IF((L_Map[MÃ BC]=L_FS[[#This Row],[MÃ]])*(L_Map[BCR]=0),L_Map[MÃ TM],"")),IF(LEN(_xlpm.a)&gt;1,_xlpm.a,""))</f>
        <v>250_</v>
      </c>
      <c r="M107" t="str" cm="1">
        <f t="array" ref="M107">_xlfn.TEXTJOIN("; ",TRUE,IF((L_Map[MÃ BC]=L_FS[[#This Row],[MÃ]])*(L_Map[BCR]=0),L_Map[CHỈ TIÊU THUYẾT MINH],""))</f>
        <v>Vốn chủ sở hữu</v>
      </c>
    </row>
    <row r="108" spans="3:13" x14ac:dyDescent="0.3">
      <c r="C108" s="6" t="s">
        <v>1079</v>
      </c>
      <c r="D108" s="6" t="s">
        <v>1226</v>
      </c>
      <c r="E108" s="17">
        <v>0</v>
      </c>
      <c r="F108" s="17">
        <v>1</v>
      </c>
      <c r="G108" s="6" t="b">
        <v>1</v>
      </c>
      <c r="H108" s="6" t="s">
        <v>1079</v>
      </c>
      <c r="I108" s="6" t="s">
        <v>1059</v>
      </c>
      <c r="J108" s="6"/>
      <c r="K108" s="6" t="b">
        <v>1</v>
      </c>
      <c r="L108" t="str" cm="1">
        <f t="array" ref="L108">_xlfn.LET(_xlpm.a,_xlfn.TEXTJOIN(";",TRUE,IF((L_Map[MÃ BC]=L_FS[[#This Row],[MÃ]])*(L_Map[BCR]=0),L_Map[MÃ TM],"")),IF(LEN(_xlpm.a)&gt;1,_xlpm.a,""))</f>
        <v>250_</v>
      </c>
      <c r="M108" t="str" cm="1">
        <f t="array" ref="M108">_xlfn.TEXTJOIN("; ",TRUE,IF((L_Map[MÃ BC]=L_FS[[#This Row],[MÃ]])*(L_Map[BCR]=0),L_Map[CHỈ TIÊU THUYẾT MINH],""))</f>
        <v>Vốn chủ sở hữu</v>
      </c>
    </row>
    <row r="109" spans="3:13" x14ac:dyDescent="0.3">
      <c r="C109" s="6" t="s">
        <v>1075</v>
      </c>
      <c r="D109" s="6" t="s">
        <v>1227</v>
      </c>
      <c r="E109" s="17">
        <v>0</v>
      </c>
      <c r="F109" s="17">
        <v>1</v>
      </c>
      <c r="G109" s="6" t="b">
        <v>1</v>
      </c>
      <c r="H109" s="6" t="s">
        <v>1075</v>
      </c>
      <c r="I109" s="6" t="s">
        <v>1059</v>
      </c>
      <c r="J109" s="6"/>
      <c r="K109" s="6" t="b">
        <v>1</v>
      </c>
      <c r="L109" t="str" cm="1">
        <f t="array" ref="L109">_xlfn.LET(_xlpm.a,_xlfn.TEXTJOIN(";",TRUE,IF((L_Map[MÃ BC]=L_FS[[#This Row],[MÃ]])*(L_Map[BCR]=0),L_Map[MÃ TM],"")),IF(LEN(_xlpm.a)&gt;1,_xlpm.a,""))</f>
        <v>250_</v>
      </c>
      <c r="M109" t="str" cm="1">
        <f t="array" ref="M109">_xlfn.TEXTJOIN("; ",TRUE,IF((L_Map[MÃ BC]=L_FS[[#This Row],[MÃ]])*(L_Map[BCR]=0),L_Map[CHỈ TIÊU THUYẾT MINH],""))</f>
        <v>Vốn chủ sở hữu</v>
      </c>
    </row>
    <row r="110" spans="3:13" x14ac:dyDescent="0.3">
      <c r="C110" s="6" t="s">
        <v>1078</v>
      </c>
      <c r="D110" s="6" t="s">
        <v>1228</v>
      </c>
      <c r="E110" s="17">
        <v>0</v>
      </c>
      <c r="F110" s="17">
        <v>1</v>
      </c>
      <c r="G110" s="6" t="b">
        <v>1</v>
      </c>
      <c r="H110" s="6" t="s">
        <v>1078</v>
      </c>
      <c r="I110" s="6" t="s">
        <v>1059</v>
      </c>
      <c r="J110" s="6"/>
      <c r="K110" s="6" t="b">
        <v>1</v>
      </c>
      <c r="L110" t="str" cm="1">
        <f t="array" ref="L110">_xlfn.LET(_xlpm.a,_xlfn.TEXTJOIN(";",TRUE,IF((L_Map[MÃ BC]=L_FS[[#This Row],[MÃ]])*(L_Map[BCR]=0),L_Map[MÃ TM],"")),IF(LEN(_xlpm.a)&gt;1,_xlpm.a,""))</f>
        <v>250_</v>
      </c>
      <c r="M110" t="str" cm="1">
        <f t="array" ref="M110">_xlfn.TEXTJOIN("; ",TRUE,IF((L_Map[MÃ BC]=L_FS[[#This Row],[MÃ]])*(L_Map[BCR]=0),L_Map[CHỈ TIÊU THUYẾT MINH],""))</f>
        <v>Vốn chủ sở hữu</v>
      </c>
    </row>
    <row r="111" spans="3:13" x14ac:dyDescent="0.3">
      <c r="C111" s="6" t="s">
        <v>1086</v>
      </c>
      <c r="D111" s="6" t="s">
        <v>1229</v>
      </c>
      <c r="E111" s="17">
        <v>0</v>
      </c>
      <c r="F111" s="17">
        <v>1</v>
      </c>
      <c r="G111" s="6" t="b">
        <v>1</v>
      </c>
      <c r="H111" s="6" t="s">
        <v>1086</v>
      </c>
      <c r="I111" s="6" t="s">
        <v>1059</v>
      </c>
      <c r="J111" s="6"/>
      <c r="K111" s="6" t="b">
        <v>1</v>
      </c>
      <c r="L111" t="str" cm="1">
        <f t="array" ref="L111">_xlfn.LET(_xlpm.a,_xlfn.TEXTJOIN(";",TRUE,IF((L_Map[MÃ BC]=L_FS[[#This Row],[MÃ]])*(L_Map[BCR]=0),L_Map[MÃ TM],"")),IF(LEN(_xlpm.a)&gt;1,_xlpm.a,""))</f>
        <v>252_</v>
      </c>
      <c r="M111" t="str" cm="1">
        <f t="array" ref="M111">_xlfn.TEXTJOIN("; ",TRUE,IF((L_Map[MÃ BC]=L_FS[[#This Row],[MÃ]])*(L_Map[BCR]=0),L_Map[CHỈ TIÊU THUYẾT MINH],""))</f>
        <v>Nguồn kinh phí</v>
      </c>
    </row>
    <row r="112" spans="3:13" x14ac:dyDescent="0.3">
      <c r="C112" s="6" t="s">
        <v>857</v>
      </c>
      <c r="D112" s="6" t="s">
        <v>1088</v>
      </c>
      <c r="E112" s="17">
        <v>0</v>
      </c>
      <c r="F112" s="17">
        <v>1</v>
      </c>
      <c r="G112" s="6" t="b">
        <v>1</v>
      </c>
      <c r="H112" s="6" t="s">
        <v>857</v>
      </c>
      <c r="I112" s="6" t="s">
        <v>1059</v>
      </c>
      <c r="J112" s="6"/>
      <c r="K112" s="6" t="b">
        <v>1</v>
      </c>
      <c r="L112" t="str" cm="1">
        <f t="array" ref="L112">_xlfn.LET(_xlpm.a,_xlfn.TEXTJOIN(";",TRUE,IF((L_Map[MÃ BC]=L_FS[[#This Row],[MÃ]])*(L_Map[BCR]=0),L_Map[MÃ TM],"")),IF(LEN(_xlpm.a)&gt;1,_xlpm.a,""))</f>
        <v>252_</v>
      </c>
      <c r="M112" t="str" cm="1">
        <f t="array" ref="M112">_xlfn.TEXTJOIN("; ",TRUE,IF((L_Map[MÃ BC]=L_FS[[#This Row],[MÃ]])*(L_Map[BCR]=0),L_Map[CHỈ TIÊU THUYẾT MINH],""))</f>
        <v>Nguồn kinh phí</v>
      </c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1"/>
  <sheetViews>
    <sheetView showGridLines="0" zoomScaleNormal="100" workbookViewId="0">
      <pane ySplit="5" topLeftCell="A20" activePane="bottomLeft" state="frozen"/>
      <selection activeCell="H20" sqref="H20"/>
      <selection pane="bottomLeft" activeCell="A20" sqref="A20"/>
    </sheetView>
  </sheetViews>
  <sheetFormatPr defaultRowHeight="13" x14ac:dyDescent="0.3"/>
  <cols>
    <col min="1" max="1" width="27.3984375" style="2" customWidth="1"/>
    <col min="3" max="3" width="11.8984375" customWidth="1"/>
    <col min="4" max="4" width="19.59765625" customWidth="1"/>
    <col min="7" max="7" width="44.3984375" customWidth="1"/>
    <col min="8" max="8" width="17" customWidth="1"/>
    <col min="9" max="9" width="11.3984375" customWidth="1"/>
    <col min="10" max="10" width="6.296875" customWidth="1"/>
    <col min="11" max="11" width="9" customWidth="1"/>
    <col min="12" max="12" width="13.8984375" customWidth="1"/>
    <col min="13" max="13" width="5.3984375" customWidth="1"/>
    <col min="14" max="14" width="19.3984375" customWidth="1"/>
    <col min="15" max="15" width="57" customWidth="1"/>
  </cols>
  <sheetData>
    <row r="1" spans="1:18" ht="13.4" customHeight="1" x14ac:dyDescent="0.3">
      <c r="A1" s="25" t="str">
        <f>'✅'!A1</f>
        <v>𝓣𝓐𝓢𝓒𝓞</v>
      </c>
    </row>
    <row r="2" spans="1:18" ht="13.4" customHeight="1" x14ac:dyDescent="0.3">
      <c r="A2" s="25"/>
    </row>
    <row r="3" spans="1:18" ht="13.4" customHeight="1" x14ac:dyDescent="0.3">
      <c r="A3" s="25"/>
      <c r="B3" s="4"/>
      <c r="C3" t="s">
        <v>1230</v>
      </c>
      <c r="D3" s="4"/>
      <c r="E3" s="4"/>
      <c r="F3" s="4"/>
      <c r="G3" t="s">
        <v>1231</v>
      </c>
      <c r="H3" s="4"/>
      <c r="I3" s="4"/>
    </row>
    <row r="4" spans="1:18" ht="13.4" customHeight="1" x14ac:dyDescent="0.3">
      <c r="A4" s="25"/>
      <c r="G4" s="18" t="s">
        <v>1232</v>
      </c>
      <c r="H4" t="s">
        <v>575</v>
      </c>
      <c r="I4" t="s">
        <v>575</v>
      </c>
      <c r="J4" t="s">
        <v>1233</v>
      </c>
      <c r="K4" t="s">
        <v>1234</v>
      </c>
      <c r="L4" t="s">
        <v>1235</v>
      </c>
    </row>
    <row r="5" spans="1:18" x14ac:dyDescent="0.3">
      <c r="A5" s="5" t="str">
        <f>'Công ty'!A5</f>
        <v>BCTC hợp nhất</v>
      </c>
      <c r="C5" t="s">
        <v>1236</v>
      </c>
      <c r="D5" t="s">
        <v>1237</v>
      </c>
      <c r="F5" t="s">
        <v>43</v>
      </c>
      <c r="G5" t="s">
        <v>1154</v>
      </c>
      <c r="H5" t="s">
        <v>1157</v>
      </c>
      <c r="I5" t="s">
        <v>1238</v>
      </c>
      <c r="J5" t="s">
        <v>1239</v>
      </c>
      <c r="K5" t="s">
        <v>1240</v>
      </c>
      <c r="L5" t="s">
        <v>1241</v>
      </c>
      <c r="M5" t="s">
        <v>1242</v>
      </c>
      <c r="N5" t="s">
        <v>1243</v>
      </c>
      <c r="O5" t="s">
        <v>1244</v>
      </c>
      <c r="R5" t="s">
        <v>5</v>
      </c>
    </row>
    <row r="6" spans="1:18" x14ac:dyDescent="0.3">
      <c r="C6" t="s">
        <v>1245</v>
      </c>
      <c r="D6" t="s">
        <v>1246</v>
      </c>
      <c r="F6" s="6" t="s">
        <v>1247</v>
      </c>
      <c r="G6" s="6" t="s">
        <v>1248</v>
      </c>
      <c r="H6" s="6" t="s">
        <v>1174</v>
      </c>
      <c r="I6" s="6" t="s">
        <v>1245</v>
      </c>
      <c r="J6" s="17">
        <v>1</v>
      </c>
      <c r="K6" s="17"/>
      <c r="L6" s="17"/>
      <c r="M6">
        <f>COUNTIFS(L_Map[MÃ TM],L_TM[[#This Row],[MÃ]])</f>
        <v>2</v>
      </c>
      <c r="N6" t="str" cm="1">
        <f t="array" ref="N6">_xlfn.TEXTJOIN(";",TRUE,IF(L_Map[MÃ TM]=L_TM[[#This Row],[MÃ]],L_Map[MÃ BC],""))</f>
        <v>111_;112_</v>
      </c>
      <c r="O6" t="str" cm="1">
        <f t="array" ref="O6">_xlfn.TEXTJOIN("; ",TRUE,IF(L_Map[MÃ TM]=L_TM[[#This Row],[MÃ]],L_Map[CHỈ TIÊU BÁO CÁO],""))</f>
        <v>Tiền; Các khoản tương đương tiền</v>
      </c>
      <c r="R6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3">
      <c r="C7" t="s">
        <v>1249</v>
      </c>
      <c r="D7" t="s">
        <v>1250</v>
      </c>
      <c r="F7" s="6" t="s">
        <v>1102</v>
      </c>
      <c r="G7" s="6" t="s">
        <v>1177</v>
      </c>
      <c r="H7" s="6" t="s">
        <v>1174</v>
      </c>
      <c r="I7" s="6" t="s">
        <v>1245</v>
      </c>
      <c r="J7" s="17">
        <v>1</v>
      </c>
      <c r="K7" s="17"/>
      <c r="L7" s="17"/>
      <c r="M7">
        <f>COUNTIFS(L_Map[MÃ TM],L_TM[[#This Row],[MÃ]])</f>
        <v>1</v>
      </c>
      <c r="N7" t="str" cm="1">
        <f t="array" ref="N7">_xlfn.TEXTJOIN(";",TRUE,IF(L_Map[MÃ TM]=L_TM[[#This Row],[MÃ]],L_Map[MÃ BC],""))</f>
        <v>123_</v>
      </c>
      <c r="O7" t="str" cm="1">
        <f t="array" ref="O7">_xlfn.TEXTJOIN("; ",TRUE,IF(L_Map[MÃ TM]=L_TM[[#This Row],[MÃ]],L_Map[CHỈ TIÊU BÁO CÁO],""))</f>
        <v>Đầu tư nắm giữ đến ngày đáo hạn ngắn hạn</v>
      </c>
    </row>
    <row r="8" spans="1:18" x14ac:dyDescent="0.3">
      <c r="A8" s="8" t="s">
        <v>10</v>
      </c>
      <c r="C8" t="s">
        <v>1251</v>
      </c>
      <c r="D8" t="s">
        <v>1252</v>
      </c>
      <c r="F8" s="6" t="s">
        <v>1121</v>
      </c>
      <c r="G8" s="6" t="s">
        <v>1205</v>
      </c>
      <c r="H8" s="6" t="s">
        <v>1189</v>
      </c>
      <c r="I8" s="6" t="s">
        <v>1245</v>
      </c>
      <c r="J8" s="17">
        <v>1</v>
      </c>
      <c r="K8" s="17"/>
      <c r="L8" s="17"/>
      <c r="M8">
        <f>COUNTIFS(L_Map[MÃ TM],L_TM[[#This Row],[MÃ]])</f>
        <v>1</v>
      </c>
      <c r="N8" t="str" cm="1">
        <f t="array" ref="N8">_xlfn.TEXTJOIN(";",TRUE,IF(L_Map[MÃ TM]=L_TM[[#This Row],[MÃ]],L_Map[MÃ BC],""))</f>
        <v>255_</v>
      </c>
      <c r="O8" t="str" cm="1">
        <f t="array" ref="O8">_xlfn.TEXTJOIN("; ",TRUE,IF(L_Map[MÃ TM]=L_TM[[#This Row],[MÃ]],L_Map[CHỈ TIÊU BÁO CÁO],""))</f>
        <v>Đầu tư nắm giữ đến ngày đáo hạn dài hạn</v>
      </c>
    </row>
    <row r="9" spans="1:18" x14ac:dyDescent="0.3">
      <c r="C9" t="s">
        <v>1253</v>
      </c>
      <c r="D9" t="s">
        <v>1254</v>
      </c>
      <c r="F9" s="6" t="s">
        <v>1124</v>
      </c>
      <c r="G9" s="6" t="s">
        <v>882</v>
      </c>
      <c r="H9" s="6" t="s">
        <v>1189</v>
      </c>
      <c r="I9" s="6" t="s">
        <v>1245</v>
      </c>
      <c r="J9" s="17">
        <v>1</v>
      </c>
      <c r="K9" s="17"/>
      <c r="L9" s="17"/>
      <c r="M9">
        <f>COUNTIFS(L_Map[MÃ TM],L_TM[[#This Row],[MÃ]])</f>
        <v>1</v>
      </c>
      <c r="N9" t="str" cm="1">
        <f t="array" ref="N9">_xlfn.TEXTJOIN(";",TRUE,IF(L_Map[MÃ TM]=L_TM[[#This Row],[MÃ]],L_Map[MÃ BC],""))</f>
        <v>251_</v>
      </c>
      <c r="O9" t="str" cm="1">
        <f t="array" ref="O9">_xlfn.TEXTJOIN("; ",TRUE,IF(L_Map[MÃ TM]=L_TM[[#This Row],[MÃ]],L_Map[CHỈ TIÊU BÁO CÁO],""))</f>
        <v>Đầu tư vào công ty con</v>
      </c>
    </row>
    <row r="10" spans="1:18" x14ac:dyDescent="0.3">
      <c r="A10" s="8" t="s">
        <v>15</v>
      </c>
      <c r="C10" t="s">
        <v>1255</v>
      </c>
      <c r="D10" t="s">
        <v>1256</v>
      </c>
      <c r="F10" s="6" t="s">
        <v>1145</v>
      </c>
      <c r="G10" s="6" t="s">
        <v>884</v>
      </c>
      <c r="H10" s="6" t="s">
        <v>1189</v>
      </c>
      <c r="I10" s="6" t="s">
        <v>1245</v>
      </c>
      <c r="J10" s="17">
        <v>1</v>
      </c>
      <c r="K10" s="17"/>
      <c r="L10" s="17"/>
      <c r="M10">
        <f>COUNTIFS(L_Map[MÃ TM],L_TM[[#This Row],[MÃ]])</f>
        <v>1</v>
      </c>
      <c r="N10" t="str" cm="1">
        <f t="array" ref="N10">_xlfn.TEXTJOIN(";",TRUE,IF(L_Map[MÃ TM]=L_TM[[#This Row],[MÃ]],L_Map[MÃ BC],""))</f>
        <v>252_</v>
      </c>
      <c r="O10" t="str" cm="1">
        <f t="array" ref="O10">_xlfn.TEXTJOIN("; ",TRUE,IF(L_Map[MÃ TM]=L_TM[[#This Row],[MÃ]],L_Map[CHỈ TIÊU BÁO CÁO],""))</f>
        <v>Đầu tư vào công ty liên doanh, liên kết</v>
      </c>
    </row>
    <row r="11" spans="1:18" x14ac:dyDescent="0.3">
      <c r="C11" t="s">
        <v>1257</v>
      </c>
      <c r="D11" t="s">
        <v>1258</v>
      </c>
      <c r="F11" s="6" t="s">
        <v>1127</v>
      </c>
      <c r="G11" s="6" t="s">
        <v>1203</v>
      </c>
      <c r="H11" s="6" t="s">
        <v>1189</v>
      </c>
      <c r="I11" s="6" t="s">
        <v>1245</v>
      </c>
      <c r="J11" s="17">
        <v>1</v>
      </c>
      <c r="K11" s="17"/>
      <c r="L11" s="17"/>
      <c r="M11">
        <f>COUNTIFS(L_Map[MÃ TM],L_TM[[#This Row],[MÃ]])</f>
        <v>1</v>
      </c>
      <c r="N11" t="str" cm="1">
        <f t="array" ref="N11">_xlfn.TEXTJOIN(";",TRUE,IF(L_Map[MÃ TM]=L_TM[[#This Row],[MÃ]],L_Map[MÃ BC],""))</f>
        <v>253_</v>
      </c>
      <c r="O11" t="str" cm="1">
        <f t="array" ref="O11">_xlfn.TEXTJOIN("; ",TRUE,IF(L_Map[MÃ TM]=L_TM[[#This Row],[MÃ]],L_Map[CHỈ TIÊU BÁO CÁO],""))</f>
        <v>Đầu tư góp vốn vào đơn vị khác</v>
      </c>
    </row>
    <row r="12" spans="1:18" x14ac:dyDescent="0.3">
      <c r="A12" s="8" t="s">
        <v>20</v>
      </c>
      <c r="C12" t="s">
        <v>1259</v>
      </c>
      <c r="D12" t="s">
        <v>1260</v>
      </c>
      <c r="F12" s="6" t="s">
        <v>1130</v>
      </c>
      <c r="G12" s="6" t="s">
        <v>759</v>
      </c>
      <c r="H12" s="6" t="s">
        <v>1174</v>
      </c>
      <c r="I12" s="6" t="s">
        <v>1245</v>
      </c>
      <c r="J12" s="17">
        <v>1</v>
      </c>
      <c r="K12" s="17"/>
      <c r="L12" s="17"/>
      <c r="M12">
        <f>COUNTIFS(L_Map[MÃ TM],L_TM[[#This Row],[MÃ]])</f>
        <v>1</v>
      </c>
      <c r="N12" t="str" cm="1">
        <f t="array" ref="N12">_xlfn.TEXTJOIN(";",TRUE,IF(L_Map[MÃ TM]=L_TM[[#This Row],[MÃ]],L_Map[MÃ BC],""))</f>
        <v>121_</v>
      </c>
      <c r="O12" t="str" cm="1">
        <f t="array" ref="O12">_xlfn.TEXTJOIN("; ",TRUE,IF(L_Map[MÃ TM]=L_TM[[#This Row],[MÃ]],L_Map[CHỈ TIÊU BÁO CÁO],""))</f>
        <v>Chứng khoán kinh doanh</v>
      </c>
    </row>
    <row r="13" spans="1:18" x14ac:dyDescent="0.3">
      <c r="F13" s="6" t="s">
        <v>1261</v>
      </c>
      <c r="G13" s="6" t="s">
        <v>1176</v>
      </c>
      <c r="H13" s="6" t="s">
        <v>1174</v>
      </c>
      <c r="I13" s="6" t="s">
        <v>1245</v>
      </c>
      <c r="J13" s="17">
        <v>-1</v>
      </c>
      <c r="K13" s="17"/>
      <c r="L13" s="17" t="s">
        <v>1262</v>
      </c>
      <c r="M13">
        <f>COUNTIFS(L_Map[MÃ TM],L_TM[[#This Row],[MÃ]])</f>
        <v>1</v>
      </c>
      <c r="N13" t="str" cm="1">
        <f t="array" ref="N13">_xlfn.TEXTJOIN(";",TRUE,IF(L_Map[MÃ TM]=L_TM[[#This Row],[MÃ]],L_Map[MÃ BC],""))</f>
        <v>122_</v>
      </c>
      <c r="O13" t="str" cm="1">
        <f t="array" ref="O13">_xlfn.TEXTJOIN("; ",TRUE,IF(L_Map[MÃ TM]=L_TM[[#This Row],[MÃ]],L_Map[CHỈ TIÊU BÁO CÁO],""))</f>
        <v>Dự phòng giảm giá chứng khoán kinh doanh (*)</v>
      </c>
    </row>
    <row r="14" spans="1:18" x14ac:dyDescent="0.3">
      <c r="A14" s="8" t="s">
        <v>25</v>
      </c>
      <c r="F14" s="6" t="s">
        <v>1263</v>
      </c>
      <c r="G14" s="6" t="s">
        <v>1204</v>
      </c>
      <c r="H14" s="6" t="s">
        <v>1189</v>
      </c>
      <c r="I14" s="6" t="s">
        <v>1245</v>
      </c>
      <c r="J14" s="17">
        <v>-1</v>
      </c>
      <c r="K14" s="17"/>
      <c r="L14" s="17" t="s">
        <v>1264</v>
      </c>
      <c r="M14">
        <f>COUNTIFS(L_Map[MÃ TM],L_TM[[#This Row],[MÃ]])</f>
        <v>1</v>
      </c>
      <c r="N14" t="str" cm="1">
        <f t="array" ref="N14">_xlfn.TEXTJOIN(";",TRUE,IF(L_Map[MÃ TM]=L_TM[[#This Row],[MÃ]],L_Map[MÃ BC],""))</f>
        <v>254_</v>
      </c>
      <c r="O14" t="str" cm="1">
        <f t="array" ref="O14">_xlfn.TEXTJOIN("; ",TRUE,IF(L_Map[MÃ TM]=L_TM[[#This Row],[MÃ]],L_Map[CHỈ TIÊU BÁO CÁO],""))</f>
        <v>Dự phòng đầu tư tài chính dài hạn (*)</v>
      </c>
    </row>
    <row r="15" spans="1:18" x14ac:dyDescent="0.3">
      <c r="F15" s="6" t="s">
        <v>1133</v>
      </c>
      <c r="G15" s="6" t="s">
        <v>1265</v>
      </c>
      <c r="H15" s="6" t="s">
        <v>1174</v>
      </c>
      <c r="I15" s="6" t="s">
        <v>1245</v>
      </c>
      <c r="J15" s="17">
        <v>1</v>
      </c>
      <c r="K15" s="17"/>
      <c r="L15" s="17"/>
      <c r="M15">
        <f>COUNTIFS(L_Map[MÃ TM],L_TM[[#This Row],[MÃ]])</f>
        <v>1</v>
      </c>
      <c r="N15" t="str" cm="1">
        <f t="array" ref="N15">_xlfn.TEXTJOIN(";",TRUE,IF(L_Map[MÃ TM]=L_TM[[#This Row],[MÃ]],L_Map[MÃ BC],""))</f>
        <v>131_</v>
      </c>
      <c r="O15" t="str" cm="1">
        <f t="array" ref="O15">_xlfn.TEXTJOIN("; ",TRUE,IF(L_Map[MÃ TM]=L_TM[[#This Row],[MÃ]],L_Map[CHỈ TIÊU BÁO CÁO],""))</f>
        <v>Phải thu ngắn hạn của khách hàng</v>
      </c>
    </row>
    <row r="16" spans="1:18" x14ac:dyDescent="0.3">
      <c r="A16" s="8" t="s">
        <v>30</v>
      </c>
      <c r="F16" s="6" t="s">
        <v>1266</v>
      </c>
      <c r="G16" s="6" t="s">
        <v>1267</v>
      </c>
      <c r="H16" s="6" t="s">
        <v>1174</v>
      </c>
      <c r="I16" s="6" t="s">
        <v>1245</v>
      </c>
      <c r="J16" s="17">
        <v>1</v>
      </c>
      <c r="K16" s="17" t="b">
        <v>1</v>
      </c>
      <c r="L16" s="17"/>
      <c r="M16">
        <f>COUNTIFS(L_Map[MÃ TM],L_TM[[#This Row],[MÃ]])</f>
        <v>1</v>
      </c>
      <c r="N16" t="str" cm="1">
        <f t="array" ref="N16">_xlfn.TEXTJOIN(";",TRUE,IF(L_Map[MÃ TM]=L_TM[[#This Row],[MÃ]],L_Map[MÃ BC],""))</f>
        <v>131_</v>
      </c>
      <c r="O16" t="str" cm="1">
        <f t="array" ref="O16">_xlfn.TEXTJOIN("; ",TRUE,IF(L_Map[MÃ TM]=L_TM[[#This Row],[MÃ]],L_Map[CHỈ TIÊU BÁO CÁO],""))</f>
        <v>Phải thu ngắn hạn của khách hàng</v>
      </c>
    </row>
    <row r="17" spans="1:15" x14ac:dyDescent="0.3">
      <c r="F17" s="6" t="s">
        <v>1136</v>
      </c>
      <c r="G17" s="6" t="s">
        <v>1268</v>
      </c>
      <c r="H17" s="6" t="s">
        <v>1189</v>
      </c>
      <c r="I17" s="6" t="s">
        <v>1245</v>
      </c>
      <c r="J17" s="17">
        <v>1</v>
      </c>
      <c r="K17" s="17"/>
      <c r="L17" s="17"/>
      <c r="M17">
        <f>COUNTIFS(L_Map[MÃ TM],L_TM[[#This Row],[MÃ]])</f>
        <v>1</v>
      </c>
      <c r="N17" t="str" cm="1">
        <f t="array" ref="N17">_xlfn.TEXTJOIN(";",TRUE,IF(L_Map[MÃ TM]=L_TM[[#This Row],[MÃ]],L_Map[MÃ BC],""))</f>
        <v>211_</v>
      </c>
      <c r="O17" t="str" cm="1">
        <f t="array" ref="O17">_xlfn.TEXTJOIN("; ",TRUE,IF(L_Map[MÃ TM]=L_TM[[#This Row],[MÃ]],L_Map[CHỈ TIÊU BÁO CÁO],""))</f>
        <v>Phải thu dài hạn của khách hàng</v>
      </c>
    </row>
    <row r="18" spans="1:15" x14ac:dyDescent="0.3">
      <c r="A18" s="7" t="s">
        <v>35</v>
      </c>
      <c r="F18" s="6" t="s">
        <v>1269</v>
      </c>
      <c r="G18" s="6" t="s">
        <v>1270</v>
      </c>
      <c r="H18" s="6" t="s">
        <v>1189</v>
      </c>
      <c r="I18" s="6" t="s">
        <v>1245</v>
      </c>
      <c r="J18" s="17">
        <v>1</v>
      </c>
      <c r="K18" s="17" t="b">
        <v>1</v>
      </c>
      <c r="L18" s="17"/>
      <c r="M18">
        <f>COUNTIFS(L_Map[MÃ TM],L_TM[[#This Row],[MÃ]])</f>
        <v>1</v>
      </c>
      <c r="N18" t="str" cm="1">
        <f t="array" ref="N18">_xlfn.TEXTJOIN(";",TRUE,IF(L_Map[MÃ TM]=L_TM[[#This Row],[MÃ]],L_Map[MÃ BC],""))</f>
        <v>211_</v>
      </c>
      <c r="O18" t="str" cm="1">
        <f t="array" ref="O18">_xlfn.TEXTJOIN("; ",TRUE,IF(L_Map[MÃ TM]=L_TM[[#This Row],[MÃ]],L_Map[CHỈ TIÊU BÁO CÁO],""))</f>
        <v>Phải thu dài hạn của khách hàng</v>
      </c>
    </row>
    <row r="19" spans="1:15" x14ac:dyDescent="0.3">
      <c r="F19" s="6" t="s">
        <v>1271</v>
      </c>
      <c r="G19" s="6" t="s">
        <v>1179</v>
      </c>
      <c r="H19" s="6" t="s">
        <v>1174</v>
      </c>
      <c r="I19" s="6" t="s">
        <v>1245</v>
      </c>
      <c r="J19" s="17">
        <v>1</v>
      </c>
      <c r="K19" s="17"/>
      <c r="L19" s="17"/>
      <c r="M19">
        <f>COUNTIFS(L_Map[MÃ TM],L_TM[[#This Row],[MÃ]])</f>
        <v>1</v>
      </c>
      <c r="N19" t="str" cm="1">
        <f t="array" ref="N19">_xlfn.TEXTJOIN(";",TRUE,IF(L_Map[MÃ TM]=L_TM[[#This Row],[MÃ]],L_Map[MÃ BC],""))</f>
        <v>132_</v>
      </c>
      <c r="O19" t="str" cm="1">
        <f t="array" ref="O19">_xlfn.TEXTJOIN("; ",TRUE,IF(L_Map[MÃ TM]=L_TM[[#This Row],[MÃ]],L_Map[CHỈ TIÊU BÁO CÁO],""))</f>
        <v>Trả trước cho người bán ngắn hạn</v>
      </c>
    </row>
    <row r="20" spans="1:15" x14ac:dyDescent="0.3">
      <c r="A20" s="8" t="s">
        <v>36</v>
      </c>
      <c r="F20" s="6" t="s">
        <v>1272</v>
      </c>
      <c r="G20" s="6" t="s">
        <v>1273</v>
      </c>
      <c r="H20" s="6" t="s">
        <v>1174</v>
      </c>
      <c r="I20" s="6" t="s">
        <v>1245</v>
      </c>
      <c r="J20" s="17">
        <v>1</v>
      </c>
      <c r="K20" s="17" t="b">
        <v>1</v>
      </c>
      <c r="L20" s="17"/>
      <c r="M20">
        <f>COUNTIFS(L_Map[MÃ TM],L_TM[[#This Row],[MÃ]])</f>
        <v>1</v>
      </c>
      <c r="N20" t="str" cm="1">
        <f t="array" ref="N20">_xlfn.TEXTJOIN(";",TRUE,IF(L_Map[MÃ TM]=L_TM[[#This Row],[MÃ]],L_Map[MÃ BC],""))</f>
        <v>132_</v>
      </c>
      <c r="O20" t="str" cm="1">
        <f t="array" ref="O20">_xlfn.TEXTJOIN("; ",TRUE,IF(L_Map[MÃ TM]=L_TM[[#This Row],[MÃ]],L_Map[CHỈ TIÊU BÁO CÁO],""))</f>
        <v>Trả trước cho người bán ngắn hạn</v>
      </c>
    </row>
    <row r="21" spans="1:15" x14ac:dyDescent="0.3">
      <c r="F21" s="6" t="s">
        <v>1274</v>
      </c>
      <c r="G21" s="6" t="s">
        <v>1190</v>
      </c>
      <c r="H21" s="6" t="s">
        <v>1189</v>
      </c>
      <c r="I21" s="6" t="s">
        <v>1245</v>
      </c>
      <c r="J21" s="17">
        <v>1</v>
      </c>
      <c r="K21" s="17"/>
      <c r="L21" s="17"/>
      <c r="M21">
        <f>COUNTIFS(L_Map[MÃ TM],L_TM[[#This Row],[MÃ]])</f>
        <v>1</v>
      </c>
      <c r="N21" t="str" cm="1">
        <f t="array" ref="N21">_xlfn.TEXTJOIN(";",TRUE,IF(L_Map[MÃ TM]=L_TM[[#This Row],[MÃ]],L_Map[MÃ BC],""))</f>
        <v>212_</v>
      </c>
      <c r="O21" t="str" cm="1">
        <f t="array" ref="O21">_xlfn.TEXTJOIN("; ",TRUE,IF(L_Map[MÃ TM]=L_TM[[#This Row],[MÃ]],L_Map[CHỈ TIÊU BÁO CÁO],""))</f>
        <v>Trả trước cho người bán dài hạn</v>
      </c>
    </row>
    <row r="22" spans="1:15" x14ac:dyDescent="0.3">
      <c r="A22" s="8" t="s">
        <v>37</v>
      </c>
      <c r="F22" s="6" t="s">
        <v>1275</v>
      </c>
      <c r="G22" s="6" t="s">
        <v>1276</v>
      </c>
      <c r="H22" s="6" t="s">
        <v>1189</v>
      </c>
      <c r="I22" s="6" t="s">
        <v>1245</v>
      </c>
      <c r="J22" s="17">
        <v>1</v>
      </c>
      <c r="K22" s="17" t="b">
        <v>1</v>
      </c>
      <c r="L22" s="17"/>
      <c r="M22">
        <f>COUNTIFS(L_Map[MÃ TM],L_TM[[#This Row],[MÃ]])</f>
        <v>1</v>
      </c>
      <c r="N22" t="str" cm="1">
        <f t="array" ref="N22">_xlfn.TEXTJOIN(";",TRUE,IF(L_Map[MÃ TM]=L_TM[[#This Row],[MÃ]],L_Map[MÃ BC],""))</f>
        <v>212_</v>
      </c>
      <c r="O22" t="str" cm="1">
        <f t="array" ref="O22">_xlfn.TEXTJOIN("; ",TRUE,IF(L_Map[MÃ TM]=L_TM[[#This Row],[MÃ]],L_Map[CHỈ TIÊU BÁO CÁO],""))</f>
        <v>Trả trước cho người bán dài hạn</v>
      </c>
    </row>
    <row r="23" spans="1:15" x14ac:dyDescent="0.3">
      <c r="F23" s="6" t="s">
        <v>1277</v>
      </c>
      <c r="G23" s="6" t="s">
        <v>1278</v>
      </c>
      <c r="H23" s="6" t="s">
        <v>1174</v>
      </c>
      <c r="I23" s="6" t="s">
        <v>1245</v>
      </c>
      <c r="J23" s="17">
        <v>1</v>
      </c>
      <c r="K23" s="17"/>
      <c r="L23" s="17"/>
      <c r="M23">
        <f>COUNTIFS(L_Map[MÃ TM],L_TM[[#This Row],[MÃ]])</f>
        <v>1</v>
      </c>
      <c r="N23" t="str" cm="1">
        <f t="array" ref="N23">_xlfn.TEXTJOIN(";",TRUE,IF(L_Map[MÃ TM]=L_TM[[#This Row],[MÃ]],L_Map[MÃ BC],""))</f>
        <v>136_</v>
      </c>
      <c r="O23" t="str" cm="1">
        <f t="array" ref="O23">_xlfn.TEXTJOIN("; ",TRUE,IF(L_Map[MÃ TM]=L_TM[[#This Row],[MÃ]],L_Map[CHỈ TIÊU BÁO CÁO],""))</f>
        <v>Các khoản phải thu khác</v>
      </c>
    </row>
    <row r="24" spans="1:15" x14ac:dyDescent="0.3">
      <c r="A24" s="8" t="s">
        <v>38</v>
      </c>
      <c r="F24" s="6" t="s">
        <v>1279</v>
      </c>
      <c r="G24" s="6" t="s">
        <v>1278</v>
      </c>
      <c r="H24" s="6" t="s">
        <v>1174</v>
      </c>
      <c r="I24" s="6" t="s">
        <v>1245</v>
      </c>
      <c r="J24" s="17">
        <v>1</v>
      </c>
      <c r="K24" s="17" t="b">
        <v>1</v>
      </c>
      <c r="L24" s="17"/>
      <c r="M24">
        <f>COUNTIFS(L_Map[MÃ TM],L_TM[[#This Row],[MÃ]])</f>
        <v>1</v>
      </c>
      <c r="N24" t="str" cm="1">
        <f t="array" ref="N24">_xlfn.TEXTJOIN(";",TRUE,IF(L_Map[MÃ TM]=L_TM[[#This Row],[MÃ]],L_Map[MÃ BC],""))</f>
        <v>136_</v>
      </c>
      <c r="O24" t="str" cm="1">
        <f t="array" ref="O24">_xlfn.TEXTJOIN("; ",TRUE,IF(L_Map[MÃ TM]=L_TM[[#This Row],[MÃ]],L_Map[CHỈ TIÊU BÁO CÁO],""))</f>
        <v>Các khoản phải thu khác</v>
      </c>
    </row>
    <row r="25" spans="1:15" x14ac:dyDescent="0.3">
      <c r="F25" s="6" t="s">
        <v>1280</v>
      </c>
      <c r="G25" s="6" t="s">
        <v>1281</v>
      </c>
      <c r="H25" s="6" t="s">
        <v>1189</v>
      </c>
      <c r="I25" s="6" t="s">
        <v>1245</v>
      </c>
      <c r="J25" s="17">
        <v>1</v>
      </c>
      <c r="K25" s="17"/>
      <c r="L25" s="17"/>
      <c r="M25">
        <f>COUNTIFS(L_Map[MÃ TM],L_TM[[#This Row],[MÃ]])</f>
        <v>1</v>
      </c>
      <c r="N25" t="str" cm="1">
        <f t="array" ref="N25">_xlfn.TEXTJOIN(";",TRUE,IF(L_Map[MÃ TM]=L_TM[[#This Row],[MÃ]],L_Map[MÃ BC],""))</f>
        <v>216_</v>
      </c>
      <c r="O25" t="str" cm="1">
        <f t="array" ref="O25">_xlfn.TEXTJOIN("; ",TRUE,IF(L_Map[MÃ TM]=L_TM[[#This Row],[MÃ]],L_Map[CHỈ TIÊU BÁO CÁO],""))</f>
        <v>Phải thu dài hạn khác</v>
      </c>
    </row>
    <row r="26" spans="1:15" x14ac:dyDescent="0.3">
      <c r="A26" s="8" t="s">
        <v>39</v>
      </c>
      <c r="F26" s="6" t="s">
        <v>1282</v>
      </c>
      <c r="G26" s="6" t="s">
        <v>1281</v>
      </c>
      <c r="H26" s="6" t="s">
        <v>1189</v>
      </c>
      <c r="I26" s="6" t="s">
        <v>1245</v>
      </c>
      <c r="J26" s="17">
        <v>1</v>
      </c>
      <c r="K26" s="17" t="b">
        <v>1</v>
      </c>
      <c r="L26" s="17"/>
      <c r="M26">
        <f>COUNTIFS(L_Map[MÃ TM],L_TM[[#This Row],[MÃ]])</f>
        <v>1</v>
      </c>
      <c r="N26" t="str" cm="1">
        <f t="array" ref="N26">_xlfn.TEXTJOIN(";",TRUE,IF(L_Map[MÃ TM]=L_TM[[#This Row],[MÃ]],L_Map[MÃ BC],""))</f>
        <v>216_</v>
      </c>
      <c r="O26" t="str" cm="1">
        <f t="array" ref="O26">_xlfn.TEXTJOIN("; ",TRUE,IF(L_Map[MÃ TM]=L_TM[[#This Row],[MÃ]],L_Map[CHỈ TIÊU BÁO CÁO],""))</f>
        <v>Phải thu dài hạn khác</v>
      </c>
    </row>
    <row r="27" spans="1:15" x14ac:dyDescent="0.3">
      <c r="F27" s="6" t="s">
        <v>1283</v>
      </c>
      <c r="G27" s="6" t="s">
        <v>1181</v>
      </c>
      <c r="H27" s="6" t="s">
        <v>1174</v>
      </c>
      <c r="I27" s="6" t="s">
        <v>1245</v>
      </c>
      <c r="J27" s="17">
        <v>1</v>
      </c>
      <c r="K27" s="17"/>
      <c r="L27" s="17"/>
      <c r="M27">
        <f>COUNTIFS(L_Map[MÃ TM],L_TM[[#This Row],[MÃ]])</f>
        <v>1</v>
      </c>
      <c r="N27" t="str" cm="1">
        <f t="array" ref="N27">_xlfn.TEXTJOIN(";",TRUE,IF(L_Map[MÃ TM]=L_TM[[#This Row],[MÃ]],L_Map[MÃ BC],""))</f>
        <v>135_</v>
      </c>
      <c r="O27" t="str" cm="1">
        <f t="array" ref="O27">_xlfn.TEXTJOIN("; ",TRUE,IF(L_Map[MÃ TM]=L_TM[[#This Row],[MÃ]],L_Map[CHỈ TIÊU BÁO CÁO],""))</f>
        <v>Phải thu về cho vay ngắn hạn</v>
      </c>
    </row>
    <row r="28" spans="1:15" x14ac:dyDescent="0.3">
      <c r="A28" s="8" t="s">
        <v>40</v>
      </c>
      <c r="F28" s="6" t="s">
        <v>1284</v>
      </c>
      <c r="G28" s="6" t="s">
        <v>1191</v>
      </c>
      <c r="H28" s="6" t="s">
        <v>1189</v>
      </c>
      <c r="I28" s="6" t="s">
        <v>1245</v>
      </c>
      <c r="J28" s="17">
        <v>1</v>
      </c>
      <c r="K28" s="17"/>
      <c r="L28" s="17"/>
      <c r="M28">
        <f>COUNTIFS(L_Map[MÃ TM],L_TM[[#This Row],[MÃ]])</f>
        <v>1</v>
      </c>
      <c r="N28" t="str" cm="1">
        <f t="array" ref="N28">_xlfn.TEXTJOIN(";",TRUE,IF(L_Map[MÃ TM]=L_TM[[#This Row],[MÃ]],L_Map[MÃ BC],""))</f>
        <v>215_</v>
      </c>
      <c r="O28" t="str" cm="1">
        <f t="array" ref="O28">_xlfn.TEXTJOIN("; ",TRUE,IF(L_Map[MÃ TM]=L_TM[[#This Row],[MÃ]],L_Map[CHỈ TIÊU BÁO CÁO],""))</f>
        <v>Phải thu về cho vay dài hạn</v>
      </c>
    </row>
    <row r="29" spans="1:15" x14ac:dyDescent="0.3">
      <c r="F29" s="6" t="s">
        <v>1285</v>
      </c>
      <c r="G29" s="6" t="s">
        <v>1286</v>
      </c>
      <c r="H29" s="6" t="s">
        <v>1174</v>
      </c>
      <c r="I29" s="6" t="s">
        <v>1245</v>
      </c>
      <c r="J29" s="17">
        <v>-1</v>
      </c>
      <c r="K29" s="17"/>
      <c r="L29" s="17" t="s">
        <v>1287</v>
      </c>
      <c r="M29">
        <f>COUNTIFS(L_Map[MÃ TM],L_TM[[#This Row],[MÃ]])</f>
        <v>1</v>
      </c>
      <c r="N29" t="str" cm="1">
        <f t="array" ref="N29">_xlfn.TEXTJOIN(";",TRUE,IF(L_Map[MÃ TM]=L_TM[[#This Row],[MÃ]],L_Map[MÃ BC],""))</f>
        <v>137_</v>
      </c>
      <c r="O29" t="str" cm="1">
        <f t="array" ref="O29">_xlfn.TEXTJOIN("; ",TRUE,IF(L_Map[MÃ TM]=L_TM[[#This Row],[MÃ]],L_Map[CHỈ TIÊU BÁO CÁO],""))</f>
        <v>Dự phòng phải thu ngắn hạn khó đòi (*)</v>
      </c>
    </row>
    <row r="30" spans="1:15" x14ac:dyDescent="0.3">
      <c r="F30" s="6" t="s">
        <v>1288</v>
      </c>
      <c r="G30" s="6" t="s">
        <v>1289</v>
      </c>
      <c r="H30" s="6" t="s">
        <v>1189</v>
      </c>
      <c r="I30" s="6" t="s">
        <v>1245</v>
      </c>
      <c r="J30" s="17">
        <v>-1</v>
      </c>
      <c r="K30" s="17"/>
      <c r="L30" s="17" t="s">
        <v>1290</v>
      </c>
      <c r="M30">
        <f>COUNTIFS(L_Map[MÃ TM],L_TM[[#This Row],[MÃ]])</f>
        <v>1</v>
      </c>
      <c r="N30" t="str" cm="1">
        <f t="array" ref="N30">_xlfn.TEXTJOIN(";",TRUE,IF(L_Map[MÃ TM]=L_TM[[#This Row],[MÃ]],L_Map[MÃ BC],""))</f>
        <v>219_</v>
      </c>
      <c r="O30" t="str" cm="1">
        <f t="array" ref="O30">_xlfn.TEXTJOIN("; ",TRUE,IF(L_Map[MÃ TM]=L_TM[[#This Row],[MÃ]],L_Map[CHỈ TIÊU BÁO CÁO],""))</f>
        <v>Dự phòng phải thu dài hạn khó đòi (*)</v>
      </c>
    </row>
    <row r="31" spans="1:15" x14ac:dyDescent="0.3">
      <c r="F31" s="6" t="s">
        <v>1291</v>
      </c>
      <c r="G31" s="6" t="s">
        <v>808</v>
      </c>
      <c r="H31" s="6" t="s">
        <v>1174</v>
      </c>
      <c r="I31" s="6" t="s">
        <v>1245</v>
      </c>
      <c r="J31" s="17">
        <v>1</v>
      </c>
      <c r="K31" s="17"/>
      <c r="L31" s="17"/>
      <c r="M31">
        <f>COUNTIFS(L_Map[MÃ TM],L_TM[[#This Row],[MÃ]])</f>
        <v>1</v>
      </c>
      <c r="N31" t="str" cm="1">
        <f t="array" ref="N31">_xlfn.TEXTJOIN(";",TRUE,IF(L_Map[MÃ TM]=L_TM[[#This Row],[MÃ]],L_Map[MÃ BC],""))</f>
        <v>139_</v>
      </c>
      <c r="O31" t="str" cm="1">
        <f t="array" ref="O31">_xlfn.TEXTJOIN("; ",TRUE,IF(L_Map[MÃ TM]=L_TM[[#This Row],[MÃ]],L_Map[CHỈ TIÊU BÁO CÁO],""))</f>
        <v>Tài sản thiếu chờ xử lý</v>
      </c>
    </row>
    <row r="32" spans="1:15" x14ac:dyDescent="0.3">
      <c r="F32" s="6" t="s">
        <v>1170</v>
      </c>
      <c r="G32" s="6" t="s">
        <v>1292</v>
      </c>
      <c r="H32" s="6" t="s">
        <v>1174</v>
      </c>
      <c r="I32" s="6" t="s">
        <v>1245</v>
      </c>
      <c r="J32" s="17">
        <v>0</v>
      </c>
      <c r="K32" s="17"/>
      <c r="L32" s="17"/>
      <c r="M32">
        <f>COUNTIFS(L_Map[MÃ TM],L_TM[[#This Row],[MÃ]])</f>
        <v>1</v>
      </c>
      <c r="N32" t="str" cm="1">
        <f t="array" ref="N32">_xlfn.TEXTJOIN(";",TRUE,IF(L_Map[MÃ TM]=L_TM[[#This Row],[MÃ]],L_Map[MÃ BC],""))</f>
        <v>155_</v>
      </c>
      <c r="O32" t="str" cm="1">
        <f t="array" ref="O32">_xlfn.TEXTJOIN("; ",TRUE,IF(L_Map[MÃ TM]=L_TM[[#This Row],[MÃ]],L_Map[CHỈ TIÊU BÁO CÁO],""))</f>
        <v>Tài sản ngắn hạn khác</v>
      </c>
    </row>
    <row r="33" spans="6:15" x14ac:dyDescent="0.3">
      <c r="F33" s="6" t="s">
        <v>1148</v>
      </c>
      <c r="G33" s="6" t="s">
        <v>1293</v>
      </c>
      <c r="H33" s="6" t="s">
        <v>1189</v>
      </c>
      <c r="I33" s="6" t="s">
        <v>1245</v>
      </c>
      <c r="J33" s="17">
        <v>0</v>
      </c>
      <c r="K33" s="17"/>
      <c r="L33" s="17"/>
      <c r="M33">
        <f>COUNTIFS(L_Map[MÃ TM],L_TM[[#This Row],[MÃ]])</f>
        <v>2</v>
      </c>
      <c r="N33" t="str" cm="1">
        <f t="array" ref="N33">_xlfn.TEXTJOIN(";",TRUE,IF(L_Map[MÃ TM]=L_TM[[#This Row],[MÃ]],L_Map[MÃ BC],""))</f>
        <v>263_;268_</v>
      </c>
      <c r="O33" t="str" cm="1">
        <f t="array" ref="O33">_xlfn.TEXTJOIN("; ",TRUE,IF(L_Map[MÃ TM]=L_TM[[#This Row],[MÃ]],L_Map[CHỈ TIÊU BÁO CÁO],""))</f>
        <v>Thiết bị, vật tư, phụ tùng thay thế dài hạn; Tài sản dài hạn khác</v>
      </c>
    </row>
    <row r="34" spans="6:15" x14ac:dyDescent="0.3">
      <c r="F34" s="6" t="s">
        <v>1294</v>
      </c>
      <c r="G34" s="6" t="s">
        <v>800</v>
      </c>
      <c r="H34" s="6" t="s">
        <v>1174</v>
      </c>
      <c r="I34" s="6" t="s">
        <v>1245</v>
      </c>
      <c r="J34" s="17">
        <v>0</v>
      </c>
      <c r="K34" s="17"/>
      <c r="L34" s="17"/>
      <c r="M34">
        <f>COUNTIFS(L_Map[MÃ TM],L_TM[[#This Row],[MÃ]])</f>
        <v>1</v>
      </c>
      <c r="N34" t="str" cm="1">
        <f t="array" ref="N34">_xlfn.TEXTJOIN(";",TRUE,IF(L_Map[MÃ TM]=L_TM[[#This Row],[MÃ]],L_Map[MÃ BC],""))</f>
        <v>133_</v>
      </c>
      <c r="O34" t="str" cm="1">
        <f t="array" ref="O34">_xlfn.TEXTJOIN("; ",TRUE,IF(L_Map[MÃ TM]=L_TM[[#This Row],[MÃ]],L_Map[CHỈ TIÊU BÁO CÁO],""))</f>
        <v>Phải thu nội bộ ngắn hạn</v>
      </c>
    </row>
    <row r="35" spans="6:15" x14ac:dyDescent="0.3">
      <c r="F35" s="6" t="s">
        <v>1295</v>
      </c>
      <c r="G35" s="6" t="s">
        <v>802</v>
      </c>
      <c r="H35" s="6" t="s">
        <v>1189</v>
      </c>
      <c r="I35" s="6" t="s">
        <v>1245</v>
      </c>
      <c r="J35" s="17">
        <v>0</v>
      </c>
      <c r="K35" s="17"/>
      <c r="L35" s="17"/>
      <c r="M35">
        <f>COUNTIFS(L_Map[MÃ TM],L_TM[[#This Row],[MÃ]])</f>
        <v>2</v>
      </c>
      <c r="N35" t="str" cm="1">
        <f t="array" ref="N35">_xlfn.TEXTJOIN(";",TRUE,IF(L_Map[MÃ TM]=L_TM[[#This Row],[MÃ]],L_Map[MÃ BC],""))</f>
        <v>213_;214_</v>
      </c>
      <c r="O35" t="str" cm="1">
        <f t="array" ref="O35">_xlfn.TEXTJOIN("; ",TRUE,IF(L_Map[MÃ TM]=L_TM[[#This Row],[MÃ]],L_Map[CHỈ TIÊU BÁO CÁO],""))</f>
        <v>Vốn kinh doanh ở đơn vị trực thuộc; Phải thu nội bộ dài hạn</v>
      </c>
    </row>
    <row r="36" spans="6:15" x14ac:dyDescent="0.3">
      <c r="F36" s="6" t="s">
        <v>1296</v>
      </c>
      <c r="G36" s="6" t="s">
        <v>1180</v>
      </c>
      <c r="H36" s="6" t="s">
        <v>1174</v>
      </c>
      <c r="I36" s="6" t="s">
        <v>1245</v>
      </c>
      <c r="J36" s="17">
        <v>0</v>
      </c>
      <c r="K36" s="17"/>
      <c r="L36" s="17"/>
      <c r="M36">
        <f>COUNTIFS(L_Map[MÃ TM],L_TM[[#This Row],[MÃ]])</f>
        <v>1</v>
      </c>
      <c r="N36" t="str" cm="1">
        <f t="array" ref="N36">_xlfn.TEXTJOIN(";",TRUE,IF(L_Map[MÃ TM]=L_TM[[#This Row],[MÃ]],L_Map[MÃ BC],""))</f>
        <v>134_</v>
      </c>
      <c r="O36" t="str" cm="1">
        <f t="array" ref="O36">_xlfn.TEXTJOIN("; ",TRUE,IF(L_Map[MÃ TM]=L_TM[[#This Row],[MÃ]],L_Map[CHỈ TIÊU BÁO CÁO],""))</f>
        <v>Phải thu theo tiến độ kế hoạch HĐXD</v>
      </c>
    </row>
    <row r="37" spans="6:15" x14ac:dyDescent="0.3">
      <c r="F37" s="6" t="s">
        <v>1297</v>
      </c>
      <c r="G37" s="6" t="s">
        <v>1184</v>
      </c>
      <c r="H37" s="6" t="s">
        <v>1174</v>
      </c>
      <c r="I37" s="6" t="s">
        <v>1245</v>
      </c>
      <c r="J37" s="17">
        <v>1</v>
      </c>
      <c r="K37" s="17"/>
      <c r="L37" s="17"/>
      <c r="M37">
        <f>COUNTIFS(L_Map[MÃ TM],L_TM[[#This Row],[MÃ]])</f>
        <v>1</v>
      </c>
      <c r="N37" t="str" cm="1">
        <f t="array" ref="N37">_xlfn.TEXTJOIN(";",TRUE,IF(L_Map[MÃ TM]=L_TM[[#This Row],[MÃ]],L_Map[MÃ BC],""))</f>
        <v>141_</v>
      </c>
      <c r="O37" t="str" cm="1">
        <f t="array" ref="O37">_xlfn.TEXTJOIN("; ",TRUE,IF(L_Map[MÃ TM]=L_TM[[#This Row],[MÃ]],L_Map[CHỈ TIÊU BÁO CÁO],""))</f>
        <v>Hàng tồn kho</v>
      </c>
    </row>
    <row r="38" spans="6:15" x14ac:dyDescent="0.3">
      <c r="F38" s="6" t="s">
        <v>1298</v>
      </c>
      <c r="G38" s="6" t="s">
        <v>1185</v>
      </c>
      <c r="H38" s="6" t="s">
        <v>1174</v>
      </c>
      <c r="I38" s="6" t="s">
        <v>1245</v>
      </c>
      <c r="J38" s="17">
        <v>-1</v>
      </c>
      <c r="K38" s="17"/>
      <c r="L38" s="17" t="s">
        <v>1297</v>
      </c>
      <c r="M38">
        <f>COUNTIFS(L_Map[MÃ TM],L_TM[[#This Row],[MÃ]])</f>
        <v>1</v>
      </c>
      <c r="N38" t="str" cm="1">
        <f t="array" ref="N38">_xlfn.TEXTJOIN(";",TRUE,IF(L_Map[MÃ TM]=L_TM[[#This Row],[MÃ]],L_Map[MÃ BC],""))</f>
        <v>149_</v>
      </c>
      <c r="O38" t="str" cm="1">
        <f t="array" ref="O38">_xlfn.TEXTJOIN("; ",TRUE,IF(L_Map[MÃ TM]=L_TM[[#This Row],[MÃ]],L_Map[CHỈ TIÊU BÁO CÁO],""))</f>
        <v>Dự phòng giảm giá hàng tồn kho (*)</v>
      </c>
    </row>
    <row r="39" spans="6:15" x14ac:dyDescent="0.3">
      <c r="F39" s="6" t="s">
        <v>1299</v>
      </c>
      <c r="G39" s="6" t="s">
        <v>1300</v>
      </c>
      <c r="H39" s="6" t="s">
        <v>1189</v>
      </c>
      <c r="I39" s="6" t="s">
        <v>1245</v>
      </c>
      <c r="J39" s="17">
        <v>1</v>
      </c>
      <c r="K39" s="17"/>
      <c r="L39" s="17"/>
      <c r="M39">
        <f>COUNTIFS(L_Map[MÃ TM],L_TM[[#This Row],[MÃ]])</f>
        <v>1</v>
      </c>
      <c r="N39" t="str" cm="1">
        <f t="array" ref="N39">_xlfn.TEXTJOIN(";",TRUE,IF(L_Map[MÃ TM]=L_TM[[#This Row],[MÃ]],L_Map[MÃ BC],""))</f>
        <v>241_</v>
      </c>
      <c r="O39" t="str" cm="1">
        <f t="array" ref="O39">_xlfn.TEXTJOIN("; ",TRUE,IF(L_Map[MÃ TM]=L_TM[[#This Row],[MÃ]],L_Map[CHỈ TIÊU BÁO CÁO],""))</f>
        <v>Chi phí sản xuất, kinh doanh dở dang dài hạn</v>
      </c>
    </row>
    <row r="40" spans="6:15" x14ac:dyDescent="0.3">
      <c r="F40" s="6" t="s">
        <v>1301</v>
      </c>
      <c r="G40" s="6" t="s">
        <v>1302</v>
      </c>
      <c r="H40" s="6" t="s">
        <v>1189</v>
      </c>
      <c r="I40" s="6" t="s">
        <v>1245</v>
      </c>
      <c r="J40" s="17">
        <v>1</v>
      </c>
      <c r="K40" s="17"/>
      <c r="L40" s="17"/>
      <c r="M40">
        <f>COUNTIFS(L_Map[MÃ TM],L_TM[[#This Row],[MÃ]])</f>
        <v>1</v>
      </c>
      <c r="N40" t="str" cm="1">
        <f t="array" ref="N40">_xlfn.TEXTJOIN(";",TRUE,IF(L_Map[MÃ TM]=L_TM[[#This Row],[MÃ]],L_Map[MÃ BC],""))</f>
        <v>242_</v>
      </c>
      <c r="O40" t="str" cm="1">
        <f t="array" ref="O40">_xlfn.TEXTJOIN("; ",TRUE,IF(L_Map[MÃ TM]=L_TM[[#This Row],[MÃ]],L_Map[CHỈ TIÊU BÁO CÁO],""))</f>
        <v>Chi phí xây dựng cơ bản dở dang</v>
      </c>
    </row>
    <row r="41" spans="6:15" x14ac:dyDescent="0.3">
      <c r="F41" s="6" t="s">
        <v>1303</v>
      </c>
      <c r="G41" s="6" t="s">
        <v>1304</v>
      </c>
      <c r="H41" s="6" t="s">
        <v>1189</v>
      </c>
      <c r="I41" s="6" t="s">
        <v>1249</v>
      </c>
      <c r="J41" s="17">
        <v>1</v>
      </c>
      <c r="K41" s="17"/>
      <c r="L41" s="17"/>
      <c r="M41">
        <f>COUNTIFS(L_Map[MÃ TM],L_TM[[#This Row],[MÃ]])</f>
        <v>1</v>
      </c>
      <c r="N41" t="str" cm="1">
        <f t="array" ref="N41">_xlfn.TEXTJOIN(";",TRUE,IF(L_Map[MÃ TM]=L_TM[[#This Row],[MÃ]],L_Map[MÃ BC],""))</f>
        <v>222_</v>
      </c>
      <c r="O41" t="str" cm="1">
        <f t="array" ref="O41">_xlfn.TEXTJOIN("; ",TRUE,IF(L_Map[MÃ TM]=L_TM[[#This Row],[MÃ]],L_Map[CHỈ TIÊU BÁO CÁO],""))</f>
        <v>Nguyên giá TSCĐ hữu hình</v>
      </c>
    </row>
    <row r="42" spans="6:15" x14ac:dyDescent="0.3">
      <c r="F42" s="6" t="s">
        <v>1305</v>
      </c>
      <c r="G42" s="6" t="s">
        <v>1306</v>
      </c>
      <c r="H42" s="6" t="s">
        <v>1189</v>
      </c>
      <c r="I42" s="6" t="s">
        <v>1249</v>
      </c>
      <c r="J42" s="17">
        <v>0</v>
      </c>
      <c r="K42" s="17"/>
      <c r="L42" s="17"/>
      <c r="M42">
        <f>COUNTIFS(L_Map[MÃ TM],L_TM[[#This Row],[MÃ]])</f>
        <v>1</v>
      </c>
      <c r="N42" t="str" cm="1">
        <f t="array" ref="N42">_xlfn.TEXTJOIN(";",TRUE,IF(L_Map[MÃ TM]=L_TM[[#This Row],[MÃ]],L_Map[MÃ BC],""))</f>
        <v>222_</v>
      </c>
      <c r="O42" t="str" cm="1">
        <f t="array" ref="O42">_xlfn.TEXTJOIN("; ",TRUE,IF(L_Map[MÃ TM]=L_TM[[#This Row],[MÃ]],L_Map[CHỈ TIÊU BÁO CÁO],""))</f>
        <v>Nguyên giá TSCĐ hữu hình</v>
      </c>
    </row>
    <row r="43" spans="6:15" x14ac:dyDescent="0.3">
      <c r="F43" s="6" t="s">
        <v>1307</v>
      </c>
      <c r="G43" s="6" t="s">
        <v>1308</v>
      </c>
      <c r="H43" s="6" t="s">
        <v>1189</v>
      </c>
      <c r="I43" s="6" t="s">
        <v>1249</v>
      </c>
      <c r="J43" s="17">
        <v>-1</v>
      </c>
      <c r="K43" s="17"/>
      <c r="L43" s="17"/>
      <c r="M43">
        <f>COUNTIFS(L_Map[MÃ TM],L_TM[[#This Row],[MÃ]])</f>
        <v>1</v>
      </c>
      <c r="N43" t="str" cm="1">
        <f t="array" ref="N43">_xlfn.TEXTJOIN(";",TRUE,IF(L_Map[MÃ TM]=L_TM[[#This Row],[MÃ]],L_Map[MÃ BC],""))</f>
        <v>223_</v>
      </c>
      <c r="O43" t="str" cm="1">
        <f t="array" ref="O43">_xlfn.TEXTJOIN("; ",TRUE,IF(L_Map[MÃ TM]=L_TM[[#This Row],[MÃ]],L_Map[CHỈ TIÊU BÁO CÁO],""))</f>
        <v>Giá trị hao mòn lũy kế TSCĐ hữu hình</v>
      </c>
    </row>
    <row r="44" spans="6:15" x14ac:dyDescent="0.3">
      <c r="F44" s="6" t="s">
        <v>1309</v>
      </c>
      <c r="G44" s="6" t="s">
        <v>1310</v>
      </c>
      <c r="H44" s="6" t="s">
        <v>1189</v>
      </c>
      <c r="I44" s="6" t="s">
        <v>1249</v>
      </c>
      <c r="J44" s="17">
        <v>1</v>
      </c>
      <c r="K44" s="17"/>
      <c r="L44" s="17"/>
      <c r="M44">
        <f>COUNTIFS(L_Map[MÃ TM],L_TM[[#This Row],[MÃ]])</f>
        <v>1</v>
      </c>
      <c r="N44" t="str" cm="1">
        <f t="array" ref="N44">_xlfn.TEXTJOIN(";",TRUE,IF(L_Map[MÃ TM]=L_TM[[#This Row],[MÃ]],L_Map[MÃ BC],""))</f>
        <v>228_</v>
      </c>
      <c r="O44" t="str" cm="1">
        <f t="array" ref="O44">_xlfn.TEXTJOIN("; ",TRUE,IF(L_Map[MÃ TM]=L_TM[[#This Row],[MÃ]],L_Map[CHỈ TIÊU BÁO CÁO],""))</f>
        <v>Nguyên giá TSCĐ vô hình</v>
      </c>
    </row>
    <row r="45" spans="6:15" x14ac:dyDescent="0.3">
      <c r="F45" s="6" t="s">
        <v>1311</v>
      </c>
      <c r="G45" s="6" t="s">
        <v>1312</v>
      </c>
      <c r="H45" s="6" t="s">
        <v>1189</v>
      </c>
      <c r="I45" s="6" t="s">
        <v>1249</v>
      </c>
      <c r="J45" s="17">
        <v>0</v>
      </c>
      <c r="K45" s="17"/>
      <c r="L45" s="17"/>
      <c r="M45">
        <f>COUNTIFS(L_Map[MÃ TM],L_TM[[#This Row],[MÃ]])</f>
        <v>1</v>
      </c>
      <c r="N45" t="str" cm="1">
        <f t="array" ref="N45">_xlfn.TEXTJOIN(";",TRUE,IF(L_Map[MÃ TM]=L_TM[[#This Row],[MÃ]],L_Map[MÃ BC],""))</f>
        <v>228_</v>
      </c>
      <c r="O45" t="str" cm="1">
        <f t="array" ref="O45">_xlfn.TEXTJOIN("; ",TRUE,IF(L_Map[MÃ TM]=L_TM[[#This Row],[MÃ]],L_Map[CHỈ TIÊU BÁO CÁO],""))</f>
        <v>Nguyên giá TSCĐ vô hình</v>
      </c>
    </row>
    <row r="46" spans="6:15" x14ac:dyDescent="0.3">
      <c r="F46" s="6" t="s">
        <v>1313</v>
      </c>
      <c r="G46" s="6" t="s">
        <v>1314</v>
      </c>
      <c r="H46" s="6" t="s">
        <v>1189</v>
      </c>
      <c r="I46" s="6" t="s">
        <v>1249</v>
      </c>
      <c r="J46" s="17">
        <v>-1</v>
      </c>
      <c r="K46" s="17"/>
      <c r="L46" s="17"/>
      <c r="M46">
        <f>COUNTIFS(L_Map[MÃ TM],L_TM[[#This Row],[MÃ]])</f>
        <v>1</v>
      </c>
      <c r="N46" t="str" cm="1">
        <f t="array" ref="N46">_xlfn.TEXTJOIN(";",TRUE,IF(L_Map[MÃ TM]=L_TM[[#This Row],[MÃ]],L_Map[MÃ BC],""))</f>
        <v>229_</v>
      </c>
      <c r="O46" t="str" cm="1">
        <f t="array" ref="O46">_xlfn.TEXTJOIN("; ",TRUE,IF(L_Map[MÃ TM]=L_TM[[#This Row],[MÃ]],L_Map[CHỈ TIÊU BÁO CÁO],""))</f>
        <v>Giá trị hao mòn lũy kế TSCĐ vô hình</v>
      </c>
    </row>
    <row r="47" spans="6:15" x14ac:dyDescent="0.3">
      <c r="F47" s="6" t="s">
        <v>751</v>
      </c>
      <c r="G47" s="6" t="s">
        <v>1315</v>
      </c>
      <c r="H47" s="6" t="s">
        <v>1189</v>
      </c>
      <c r="I47" s="6" t="s">
        <v>1249</v>
      </c>
      <c r="J47" s="17">
        <v>1</v>
      </c>
      <c r="K47" s="17"/>
      <c r="L47" s="17"/>
      <c r="M47">
        <f>COUNTIFS(L_Map[MÃ TM],L_TM[[#This Row],[MÃ]])</f>
        <v>1</v>
      </c>
      <c r="N47" t="str" cm="1">
        <f t="array" ref="N47">_xlfn.TEXTJOIN(";",TRUE,IF(L_Map[MÃ TM]=L_TM[[#This Row],[MÃ]],L_Map[MÃ BC],""))</f>
        <v>225_</v>
      </c>
      <c r="O47" t="str" cm="1">
        <f t="array" ref="O47">_xlfn.TEXTJOIN("; ",TRUE,IF(L_Map[MÃ TM]=L_TM[[#This Row],[MÃ]],L_Map[CHỈ TIÊU BÁO CÁO],""))</f>
        <v>Nguyên giá TSCĐ thuê tài chính</v>
      </c>
    </row>
    <row r="48" spans="6:15" x14ac:dyDescent="0.3">
      <c r="F48" s="6" t="s">
        <v>754</v>
      </c>
      <c r="G48" s="6" t="s">
        <v>1316</v>
      </c>
      <c r="H48" s="6" t="s">
        <v>1189</v>
      </c>
      <c r="I48" s="6" t="s">
        <v>1249</v>
      </c>
      <c r="J48" s="17">
        <v>-1</v>
      </c>
      <c r="K48" s="17"/>
      <c r="L48" s="17"/>
      <c r="M48">
        <f>COUNTIFS(L_Map[MÃ TM],L_TM[[#This Row],[MÃ]])</f>
        <v>1</v>
      </c>
      <c r="N48" t="str" cm="1">
        <f t="array" ref="N48">_xlfn.TEXTJOIN(";",TRUE,IF(L_Map[MÃ TM]=L_TM[[#This Row],[MÃ]],L_Map[MÃ BC],""))</f>
        <v>226_</v>
      </c>
      <c r="O48" t="str" cm="1">
        <f t="array" ref="O48">_xlfn.TEXTJOIN("; ",TRUE,IF(L_Map[MÃ TM]=L_TM[[#This Row],[MÃ]],L_Map[CHỈ TIÊU BÁO CÁO],""))</f>
        <v>Giá trị hao mòn lũy kế TSCĐ thuê tài chính</v>
      </c>
    </row>
    <row r="49" spans="6:15" x14ac:dyDescent="0.3">
      <c r="F49" s="6" t="s">
        <v>758</v>
      </c>
      <c r="G49" s="6" t="s">
        <v>1317</v>
      </c>
      <c r="H49" s="6" t="s">
        <v>1189</v>
      </c>
      <c r="I49" s="6" t="s">
        <v>1249</v>
      </c>
      <c r="J49" s="17">
        <v>1</v>
      </c>
      <c r="K49" s="17"/>
      <c r="L49" s="17"/>
      <c r="M49">
        <f>COUNTIFS(L_Map[MÃ TM],L_TM[[#This Row],[MÃ]])</f>
        <v>1</v>
      </c>
      <c r="N49" t="str" cm="1">
        <f t="array" ref="N49">_xlfn.TEXTJOIN(";",TRUE,IF(L_Map[MÃ TM]=L_TM[[#This Row],[MÃ]],L_Map[MÃ BC],""))</f>
        <v>231_</v>
      </c>
      <c r="O49" t="str" cm="1">
        <f t="array" ref="O49">_xlfn.TEXTJOIN("; ",TRUE,IF(L_Map[MÃ TM]=L_TM[[#This Row],[MÃ]],L_Map[CHỈ TIÊU BÁO CÁO],""))</f>
        <v>Nguyên giá BĐS đầu tư</v>
      </c>
    </row>
    <row r="50" spans="6:15" x14ac:dyDescent="0.3">
      <c r="F50" s="6" t="s">
        <v>893</v>
      </c>
      <c r="G50" s="6" t="s">
        <v>1318</v>
      </c>
      <c r="H50" s="6" t="s">
        <v>1189</v>
      </c>
      <c r="I50" s="6" t="s">
        <v>1249</v>
      </c>
      <c r="J50" s="17">
        <v>-1</v>
      </c>
      <c r="K50" s="17"/>
      <c r="L50" s="17"/>
      <c r="M50">
        <f>COUNTIFS(L_Map[MÃ TM],L_TM[[#This Row],[MÃ]])</f>
        <v>1</v>
      </c>
      <c r="N50" t="str" cm="1">
        <f t="array" ref="N50">_xlfn.TEXTJOIN(";",TRUE,IF(L_Map[MÃ TM]=L_TM[[#This Row],[MÃ]],L_Map[MÃ BC],""))</f>
        <v>232_</v>
      </c>
      <c r="O50" t="str" cm="1">
        <f t="array" ref="O50">_xlfn.TEXTJOIN("; ",TRUE,IF(L_Map[MÃ TM]=L_TM[[#This Row],[MÃ]],L_Map[CHỈ TIÊU BÁO CÁO],""))</f>
        <v>Giá trị hao mòn lũy kế (*) BĐS đầu tư</v>
      </c>
    </row>
    <row r="51" spans="6:15" x14ac:dyDescent="0.3">
      <c r="F51" s="6" t="s">
        <v>788</v>
      </c>
      <c r="G51" s="6" t="s">
        <v>916</v>
      </c>
      <c r="H51" s="6" t="s">
        <v>1174</v>
      </c>
      <c r="I51" s="6" t="s">
        <v>1245</v>
      </c>
      <c r="J51" s="17">
        <v>1</v>
      </c>
      <c r="K51" s="17"/>
      <c r="L51" s="17"/>
      <c r="M51">
        <f>COUNTIFS(L_Map[MÃ TM],L_TM[[#This Row],[MÃ]])</f>
        <v>1</v>
      </c>
      <c r="N51" t="str" cm="1">
        <f t="array" ref="N51">_xlfn.TEXTJOIN(";",TRUE,IF(L_Map[MÃ TM]=L_TM[[#This Row],[MÃ]],L_Map[MÃ BC],""))</f>
        <v>151_</v>
      </c>
      <c r="O51" t="str" cm="1">
        <f t="array" ref="O51">_xlfn.TEXTJOIN("; ",TRUE,IF(L_Map[MÃ TM]=L_TM[[#This Row],[MÃ]],L_Map[CHỈ TIÊU BÁO CÁO],""))</f>
        <v>Chi phí trả trước ngắn hạn</v>
      </c>
    </row>
    <row r="52" spans="6:15" x14ac:dyDescent="0.3">
      <c r="F52" s="6" t="s">
        <v>933</v>
      </c>
      <c r="G52" s="6" t="s">
        <v>913</v>
      </c>
      <c r="H52" s="6" t="s">
        <v>1189</v>
      </c>
      <c r="I52" s="6" t="s">
        <v>1245</v>
      </c>
      <c r="J52" s="17">
        <v>1</v>
      </c>
      <c r="K52" s="17"/>
      <c r="L52" s="17"/>
      <c r="M52">
        <f>COUNTIFS(L_Map[MÃ TM],L_TM[[#This Row],[MÃ]])</f>
        <v>1</v>
      </c>
      <c r="N52" t="str" cm="1">
        <f t="array" ref="N52">_xlfn.TEXTJOIN(";",TRUE,IF(L_Map[MÃ TM]=L_TM[[#This Row],[MÃ]],L_Map[MÃ BC],""))</f>
        <v>261_</v>
      </c>
      <c r="O52" t="str" cm="1">
        <f t="array" ref="O52">_xlfn.TEXTJOIN("; ",TRUE,IF(L_Map[MÃ TM]=L_TM[[#This Row],[MÃ]],L_Map[CHỈ TIÊU BÁO CÁO],""))</f>
        <v>Chi phí trả trước dài hạn</v>
      </c>
    </row>
    <row r="53" spans="6:15" x14ac:dyDescent="0.3">
      <c r="F53" s="6" t="s">
        <v>834</v>
      </c>
      <c r="G53" s="6" t="s">
        <v>1206</v>
      </c>
      <c r="H53" s="6" t="s">
        <v>1189</v>
      </c>
      <c r="I53" s="6" t="s">
        <v>1245</v>
      </c>
      <c r="J53" s="17">
        <v>1</v>
      </c>
      <c r="K53" s="17"/>
      <c r="L53" s="17"/>
      <c r="M53">
        <f>COUNTIFS(L_Map[MÃ TM],L_TM[[#This Row],[MÃ]])</f>
        <v>1</v>
      </c>
      <c r="N53" t="str" cm="1">
        <f t="array" ref="N53">_xlfn.TEXTJOIN(";",TRUE,IF(L_Map[MÃ TM]=L_TM[[#This Row],[MÃ]],L_Map[MÃ BC],""))</f>
        <v>269_</v>
      </c>
      <c r="O53" t="str" cm="1">
        <f t="array" ref="O53">_xlfn.TEXTJOIN("; ",TRUE,IF(L_Map[MÃ TM]=L_TM[[#This Row],[MÃ]],L_Map[CHỈ TIÊU BÁO CÁO],""))</f>
        <v>Lợi thế thương mại</v>
      </c>
    </row>
    <row r="54" spans="6:15" x14ac:dyDescent="0.3">
      <c r="F54" s="6" t="s">
        <v>79</v>
      </c>
      <c r="G54" s="6" t="s">
        <v>1020</v>
      </c>
      <c r="H54" s="6" t="s">
        <v>1208</v>
      </c>
      <c r="I54" s="6" t="s">
        <v>1251</v>
      </c>
      <c r="J54" s="17">
        <v>1</v>
      </c>
      <c r="K54" s="17"/>
      <c r="L54" s="17"/>
      <c r="M54">
        <f>COUNTIFS(L_Map[MÃ TM],L_TM[[#This Row],[MÃ]])</f>
        <v>1</v>
      </c>
      <c r="N54" t="str" cm="1">
        <f t="array" ref="N54">_xlfn.TEXTJOIN(";",TRUE,IF(L_Map[MÃ TM]=L_TM[[#This Row],[MÃ]],L_Map[MÃ BC],""))</f>
        <v>320_</v>
      </c>
      <c r="O54" t="str" cm="1">
        <f t="array" ref="O54">_xlfn.TEXTJOIN("; ",TRUE,IF(L_Map[MÃ TM]=L_TM[[#This Row],[MÃ]],L_Map[CHỈ TIÊU BÁO CÁO],""))</f>
        <v>Vay và nợ thuê tài chính ngắn hạn</v>
      </c>
    </row>
    <row r="55" spans="6:15" x14ac:dyDescent="0.3">
      <c r="F55" s="6" t="s">
        <v>798</v>
      </c>
      <c r="G55" s="6" t="s">
        <v>1022</v>
      </c>
      <c r="H55" s="6" t="s">
        <v>1215</v>
      </c>
      <c r="I55" s="6" t="s">
        <v>1251</v>
      </c>
      <c r="J55" s="17">
        <v>1</v>
      </c>
      <c r="K55" s="17"/>
      <c r="L55" s="17"/>
      <c r="M55">
        <f>COUNTIFS(L_Map[MÃ TM],L_TM[[#This Row],[MÃ]])</f>
        <v>2</v>
      </c>
      <c r="N55" t="str" cm="1">
        <f t="array" ref="N55">_xlfn.TEXTJOIN(";",TRUE,IF(L_Map[MÃ TM]=L_TM[[#This Row],[MÃ]],L_Map[MÃ BC],""))</f>
        <v>338_;339_</v>
      </c>
      <c r="O55" t="str" cm="1">
        <f t="array" ref="O55">_xlfn.TEXTJOIN("; ",TRUE,IF(L_Map[MÃ TM]=L_TM[[#This Row],[MÃ]],L_Map[CHỈ TIÊU BÁO CÁO],""))</f>
        <v>Vay và nợ thuê tài chính dài hạn; Trái phiếu chuyển đổi</v>
      </c>
    </row>
    <row r="56" spans="6:15" x14ac:dyDescent="0.3">
      <c r="F56" s="6" t="s">
        <v>855</v>
      </c>
      <c r="G56" s="6" t="s">
        <v>1207</v>
      </c>
      <c r="H56" s="6" t="s">
        <v>1208</v>
      </c>
      <c r="I56" s="6" t="s">
        <v>1245</v>
      </c>
      <c r="J56" s="17">
        <v>1</v>
      </c>
      <c r="K56" s="17"/>
      <c r="L56" s="17"/>
      <c r="M56">
        <f>COUNTIFS(L_Map[MÃ TM],L_TM[[#This Row],[MÃ]])</f>
        <v>1</v>
      </c>
      <c r="N56" t="str" cm="1">
        <f t="array" ref="N56">_xlfn.TEXTJOIN(";",TRUE,IF(L_Map[MÃ TM]=L_TM[[#This Row],[MÃ]],L_Map[MÃ BC],""))</f>
        <v>311_</v>
      </c>
      <c r="O56" t="str" cm="1">
        <f t="array" ref="O56">_xlfn.TEXTJOIN("; ",TRUE,IF(L_Map[MÃ TM]=L_TM[[#This Row],[MÃ]],L_Map[CHỈ TIÊU BÁO CÁO],""))</f>
        <v>Phải trả người bán ngắn hạn</v>
      </c>
    </row>
    <row r="57" spans="6:15" x14ac:dyDescent="0.3">
      <c r="F57" s="6" t="s">
        <v>1319</v>
      </c>
      <c r="G57" s="6" t="s">
        <v>1320</v>
      </c>
      <c r="H57" s="6" t="s">
        <v>1208</v>
      </c>
      <c r="I57" s="6" t="s">
        <v>1245</v>
      </c>
      <c r="J57" s="17">
        <v>1</v>
      </c>
      <c r="K57" s="17" t="b">
        <v>1</v>
      </c>
      <c r="L57" s="17"/>
      <c r="M57">
        <f>COUNTIFS(L_Map[MÃ TM],L_TM[[#This Row],[MÃ]])</f>
        <v>1</v>
      </c>
      <c r="N57" t="str" cm="1">
        <f t="array" ref="N57">_xlfn.TEXTJOIN(";",TRUE,IF(L_Map[MÃ TM]=L_TM[[#This Row],[MÃ]],L_Map[MÃ BC],""))</f>
        <v>311_</v>
      </c>
      <c r="O57" t="str" cm="1">
        <f t="array" ref="O57">_xlfn.TEXTJOIN("; ",TRUE,IF(L_Map[MÃ TM]=L_TM[[#This Row],[MÃ]],L_Map[CHỈ TIÊU BÁO CÁO],""))</f>
        <v>Phải trả người bán ngắn hạn</v>
      </c>
    </row>
    <row r="58" spans="6:15" x14ac:dyDescent="0.3">
      <c r="F58" s="6" t="s">
        <v>1321</v>
      </c>
      <c r="G58" s="6" t="s">
        <v>1216</v>
      </c>
      <c r="H58" s="6" t="s">
        <v>1215</v>
      </c>
      <c r="I58" s="6" t="s">
        <v>1245</v>
      </c>
      <c r="J58" s="17">
        <v>1</v>
      </c>
      <c r="K58" s="17"/>
      <c r="L58" s="17"/>
      <c r="M58">
        <f>COUNTIFS(L_Map[MÃ TM],L_TM[[#This Row],[MÃ]])</f>
        <v>1</v>
      </c>
      <c r="N58" t="str" cm="1">
        <f t="array" ref="N58">_xlfn.TEXTJOIN(";",TRUE,IF(L_Map[MÃ TM]=L_TM[[#This Row],[MÃ]],L_Map[MÃ BC],""))</f>
        <v>331_</v>
      </c>
      <c r="O58" t="str" cm="1">
        <f t="array" ref="O58">_xlfn.TEXTJOIN("; ",TRUE,IF(L_Map[MÃ TM]=L_TM[[#This Row],[MÃ]],L_Map[CHỈ TIÊU BÁO CÁO],""))</f>
        <v>Phải trả người bán dài hạn</v>
      </c>
    </row>
    <row r="59" spans="6:15" x14ac:dyDescent="0.3">
      <c r="F59" s="6" t="s">
        <v>1322</v>
      </c>
      <c r="G59" s="6" t="s">
        <v>1323</v>
      </c>
      <c r="H59" s="6" t="s">
        <v>1215</v>
      </c>
      <c r="I59" s="6" t="s">
        <v>1245</v>
      </c>
      <c r="J59" s="17">
        <v>1</v>
      </c>
      <c r="K59" s="17" t="b">
        <v>1</v>
      </c>
      <c r="L59" s="17"/>
      <c r="M59">
        <f>COUNTIFS(L_Map[MÃ TM],L_TM[[#This Row],[MÃ]])</f>
        <v>1</v>
      </c>
      <c r="N59" t="str" cm="1">
        <f t="array" ref="N59">_xlfn.TEXTJOIN(";",TRUE,IF(L_Map[MÃ TM]=L_TM[[#This Row],[MÃ]],L_Map[MÃ BC],""))</f>
        <v>331_</v>
      </c>
      <c r="O59" t="str" cm="1">
        <f t="array" ref="O59">_xlfn.TEXTJOIN("; ",TRUE,IF(L_Map[MÃ TM]=L_TM[[#This Row],[MÃ]],L_Map[CHỈ TIÊU BÁO CÁO],""))</f>
        <v>Phải trả người bán dài hạn</v>
      </c>
    </row>
    <row r="60" spans="6:15" x14ac:dyDescent="0.3">
      <c r="F60" s="6" t="s">
        <v>1324</v>
      </c>
      <c r="G60" s="6" t="s">
        <v>1325</v>
      </c>
      <c r="H60" s="6" t="s">
        <v>1208</v>
      </c>
      <c r="I60" s="6" t="s">
        <v>1245</v>
      </c>
      <c r="J60" s="17">
        <v>1</v>
      </c>
      <c r="K60" s="17"/>
      <c r="L60" s="17"/>
      <c r="M60">
        <f>COUNTIFS(L_Map[MÃ TM],L_TM[[#This Row],[MÃ]])</f>
        <v>1</v>
      </c>
      <c r="N60" t="str" cm="1">
        <f t="array" ref="N60">_xlfn.TEXTJOIN(";",TRUE,IF(L_Map[MÃ TM]=L_TM[[#This Row],[MÃ]],L_Map[MÃ BC],""))</f>
        <v>312_</v>
      </c>
      <c r="O60" t="str" cm="1">
        <f t="array" ref="O60">_xlfn.TEXTJOIN("; ",TRUE,IF(L_Map[MÃ TM]=L_TM[[#This Row],[MÃ]],L_Map[CHỈ TIÊU BÁO CÁO],""))</f>
        <v>Người mua trả tiền trước ngắn hạn</v>
      </c>
    </row>
    <row r="61" spans="6:15" x14ac:dyDescent="0.3">
      <c r="F61" s="6" t="s">
        <v>1326</v>
      </c>
      <c r="G61" s="6" t="s">
        <v>1327</v>
      </c>
      <c r="H61" s="6" t="s">
        <v>1208</v>
      </c>
      <c r="I61" s="6" t="s">
        <v>1245</v>
      </c>
      <c r="J61" s="17">
        <v>1</v>
      </c>
      <c r="K61" s="17" t="b">
        <v>1</v>
      </c>
      <c r="L61" s="17"/>
      <c r="M61">
        <f>COUNTIFS(L_Map[MÃ TM],L_TM[[#This Row],[MÃ]])</f>
        <v>1</v>
      </c>
      <c r="N61" t="str" cm="1">
        <f t="array" ref="N61">_xlfn.TEXTJOIN(";",TRUE,IF(L_Map[MÃ TM]=L_TM[[#This Row],[MÃ]],L_Map[MÃ BC],""))</f>
        <v>312_</v>
      </c>
      <c r="O61" t="str" cm="1">
        <f t="array" ref="O61">_xlfn.TEXTJOIN("; ",TRUE,IF(L_Map[MÃ TM]=L_TM[[#This Row],[MÃ]],L_Map[CHỈ TIÊU BÁO CÁO],""))</f>
        <v>Người mua trả tiền trước ngắn hạn</v>
      </c>
    </row>
    <row r="62" spans="6:15" x14ac:dyDescent="0.3">
      <c r="F62" s="6" t="s">
        <v>1328</v>
      </c>
      <c r="G62" s="6" t="s">
        <v>1329</v>
      </c>
      <c r="H62" s="6" t="s">
        <v>1215</v>
      </c>
      <c r="I62" s="6" t="s">
        <v>1245</v>
      </c>
      <c r="J62" s="17">
        <v>1</v>
      </c>
      <c r="K62" s="17"/>
      <c r="L62" s="17"/>
      <c r="M62">
        <f>COUNTIFS(L_Map[MÃ TM],L_TM[[#This Row],[MÃ]])</f>
        <v>1</v>
      </c>
      <c r="N62" t="str" cm="1">
        <f t="array" ref="N62">_xlfn.TEXTJOIN(";",TRUE,IF(L_Map[MÃ TM]=L_TM[[#This Row],[MÃ]],L_Map[MÃ BC],""))</f>
        <v>332_</v>
      </c>
      <c r="O62" t="str" cm="1">
        <f t="array" ref="O62">_xlfn.TEXTJOIN("; ",TRUE,IF(L_Map[MÃ TM]=L_TM[[#This Row],[MÃ]],L_Map[CHỈ TIÊU BÁO CÁO],""))</f>
        <v>Người mua trả tiền trước dài hạn</v>
      </c>
    </row>
    <row r="63" spans="6:15" x14ac:dyDescent="0.3">
      <c r="F63" s="6" t="s">
        <v>1330</v>
      </c>
      <c r="G63" s="6" t="s">
        <v>1331</v>
      </c>
      <c r="H63" s="6" t="s">
        <v>1215</v>
      </c>
      <c r="I63" s="6" t="s">
        <v>1245</v>
      </c>
      <c r="J63" s="17">
        <v>1</v>
      </c>
      <c r="K63" s="17" t="b">
        <v>1</v>
      </c>
      <c r="L63" s="17"/>
      <c r="M63">
        <f>COUNTIFS(L_Map[MÃ TM],L_TM[[#This Row],[MÃ]])</f>
        <v>1</v>
      </c>
      <c r="N63" t="str" cm="1">
        <f t="array" ref="N63">_xlfn.TEXTJOIN(";",TRUE,IF(L_Map[MÃ TM]=L_TM[[#This Row],[MÃ]],L_Map[MÃ BC],""))</f>
        <v>332_</v>
      </c>
      <c r="O63" t="str" cm="1">
        <f t="array" ref="O63">_xlfn.TEXTJOIN("; ",TRUE,IF(L_Map[MÃ TM]=L_TM[[#This Row],[MÃ]],L_Map[CHỈ TIÊU BÁO CÁO],""))</f>
        <v>Người mua trả tiền trước dài hạn</v>
      </c>
    </row>
    <row r="64" spans="6:15" x14ac:dyDescent="0.3">
      <c r="F64" s="6" t="s">
        <v>1332</v>
      </c>
      <c r="G64" s="6" t="s">
        <v>1210</v>
      </c>
      <c r="H64" s="6" t="s">
        <v>1208</v>
      </c>
      <c r="I64" s="6" t="s">
        <v>1257</v>
      </c>
      <c r="J64" s="17">
        <v>1</v>
      </c>
      <c r="K64" s="17"/>
      <c r="L64" s="17"/>
      <c r="M64">
        <f>COUNTIFS(L_Map[MÃ TM],L_TM[[#This Row],[MÃ]])</f>
        <v>2</v>
      </c>
      <c r="N64" t="str" cm="1">
        <f t="array" ref="N64">_xlfn.TEXTJOIN(";",TRUE,IF(L_Map[MÃ TM]=L_TM[[#This Row],[MÃ]],L_Map[MÃ BC],""))</f>
        <v>153_;313_</v>
      </c>
      <c r="O6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</row>
    <row r="65" spans="6:15" x14ac:dyDescent="0.3">
      <c r="F65" s="6" t="s">
        <v>1333</v>
      </c>
      <c r="G65" s="6" t="s">
        <v>983</v>
      </c>
      <c r="H65" s="6" t="s">
        <v>1208</v>
      </c>
      <c r="I65" s="6" t="s">
        <v>1245</v>
      </c>
      <c r="J65" s="17">
        <v>1</v>
      </c>
      <c r="K65" s="17"/>
      <c r="L65" s="17"/>
      <c r="M65">
        <f>COUNTIFS(L_Map[MÃ TM],L_TM[[#This Row],[MÃ]])</f>
        <v>1</v>
      </c>
      <c r="N65" t="str" cm="1">
        <f t="array" ref="N65">_xlfn.TEXTJOIN(";",TRUE,IF(L_Map[MÃ TM]=L_TM[[#This Row],[MÃ]],L_Map[MÃ BC],""))</f>
        <v>315_</v>
      </c>
      <c r="O65" t="str" cm="1">
        <f t="array" ref="O65">_xlfn.TEXTJOIN("; ",TRUE,IF(L_Map[MÃ TM]=L_TM[[#This Row],[MÃ]],L_Map[CHỈ TIÊU BÁO CÁO],""))</f>
        <v>Chi phí phải trả ngắn hạn</v>
      </c>
    </row>
    <row r="66" spans="6:15" x14ac:dyDescent="0.3">
      <c r="F66" s="6" t="s">
        <v>1334</v>
      </c>
      <c r="G66" s="6" t="s">
        <v>985</v>
      </c>
      <c r="H66" s="6" t="s">
        <v>1215</v>
      </c>
      <c r="I66" s="6" t="s">
        <v>1245</v>
      </c>
      <c r="J66" s="17">
        <v>1</v>
      </c>
      <c r="K66" s="17"/>
      <c r="L66" s="17"/>
      <c r="M66">
        <f>COUNTIFS(L_Map[MÃ TM],L_TM[[#This Row],[MÃ]])</f>
        <v>1</v>
      </c>
      <c r="N66" t="str" cm="1">
        <f t="array" ref="N66">_xlfn.TEXTJOIN(";",TRUE,IF(L_Map[MÃ TM]=L_TM[[#This Row],[MÃ]],L_Map[MÃ BC],""))</f>
        <v>333_</v>
      </c>
      <c r="O66" t="str" cm="1">
        <f t="array" ref="O66">_xlfn.TEXTJOIN("; ",TRUE,IF(L_Map[MÃ TM]=L_TM[[#This Row],[MÃ]],L_Map[CHỈ TIÊU BÁO CÁO],""))</f>
        <v>Chi phí phải trả dài hạn</v>
      </c>
    </row>
    <row r="67" spans="6:15" x14ac:dyDescent="0.3">
      <c r="F67" s="6" t="s">
        <v>1335</v>
      </c>
      <c r="G67" s="6" t="s">
        <v>1336</v>
      </c>
      <c r="H67" s="6" t="s">
        <v>1208</v>
      </c>
      <c r="I67" s="6" t="s">
        <v>1245</v>
      </c>
      <c r="J67" s="17">
        <v>1</v>
      </c>
      <c r="K67" s="17"/>
      <c r="L67" s="17"/>
      <c r="M67">
        <f>COUNTIFS(L_Map[MÃ TM],L_TM[[#This Row],[MÃ]])</f>
        <v>1</v>
      </c>
      <c r="N67" t="str" cm="1">
        <f t="array" ref="N67">_xlfn.TEXTJOIN(";",TRUE,IF(L_Map[MÃ TM]=L_TM[[#This Row],[MÃ]],L_Map[MÃ BC],""))</f>
        <v>319_</v>
      </c>
      <c r="O67" t="str" cm="1">
        <f t="array" ref="O67">_xlfn.TEXTJOIN("; ",TRUE,IF(L_Map[MÃ TM]=L_TM[[#This Row],[MÃ]],L_Map[CHỈ TIÊU BÁO CÁO],""))</f>
        <v>Các khoản phải trả ngắn hạn khác</v>
      </c>
    </row>
    <row r="68" spans="6:15" x14ac:dyDescent="0.3">
      <c r="F68" s="6" t="s">
        <v>1337</v>
      </c>
      <c r="G68" s="6" t="s">
        <v>1336</v>
      </c>
      <c r="H68" s="6" t="s">
        <v>1208</v>
      </c>
      <c r="I68" s="6" t="s">
        <v>1245</v>
      </c>
      <c r="J68" s="17">
        <v>1</v>
      </c>
      <c r="K68" s="17" t="b">
        <v>1</v>
      </c>
      <c r="L68" s="17"/>
      <c r="M68">
        <f>COUNTIFS(L_Map[MÃ TM],L_TM[[#This Row],[MÃ]])</f>
        <v>1</v>
      </c>
      <c r="N68" t="str" cm="1">
        <f t="array" ref="N68">_xlfn.TEXTJOIN(";",TRUE,IF(L_Map[MÃ TM]=L_TM[[#This Row],[MÃ]],L_Map[MÃ BC],""))</f>
        <v>319_</v>
      </c>
      <c r="O68" t="str" cm="1">
        <f t="array" ref="O68">_xlfn.TEXTJOIN("; ",TRUE,IF(L_Map[MÃ TM]=L_TM[[#This Row],[MÃ]],L_Map[CHỈ TIÊU BÁO CÁO],""))</f>
        <v>Các khoản phải trả ngắn hạn khác</v>
      </c>
    </row>
    <row r="69" spans="6:15" x14ac:dyDescent="0.3">
      <c r="F69" s="6" t="s">
        <v>1338</v>
      </c>
      <c r="G69" s="6" t="s">
        <v>1339</v>
      </c>
      <c r="H69" s="6" t="s">
        <v>1215</v>
      </c>
      <c r="I69" s="6" t="s">
        <v>1245</v>
      </c>
      <c r="J69" s="17">
        <v>1</v>
      </c>
      <c r="K69" s="17"/>
      <c r="L69" s="17"/>
      <c r="M69">
        <f>COUNTIFS(L_Map[MÃ TM],L_TM[[#This Row],[MÃ]])</f>
        <v>1</v>
      </c>
      <c r="N69" t="str" cm="1">
        <f t="array" ref="N69">_xlfn.TEXTJOIN(";",TRUE,IF(L_Map[MÃ TM]=L_TM[[#This Row],[MÃ]],L_Map[MÃ BC],""))</f>
        <v>337_</v>
      </c>
      <c r="O69" t="str" cm="1">
        <f t="array" ref="O69">_xlfn.TEXTJOIN("; ",TRUE,IF(L_Map[MÃ TM]=L_TM[[#This Row],[MÃ]],L_Map[CHỈ TIÊU BÁO CÁO],""))</f>
        <v>Phải trả dài hạn khác</v>
      </c>
    </row>
    <row r="70" spans="6:15" x14ac:dyDescent="0.3">
      <c r="F70" s="6" t="s">
        <v>1340</v>
      </c>
      <c r="G70" s="6" t="s">
        <v>1339</v>
      </c>
      <c r="H70" s="6" t="s">
        <v>1215</v>
      </c>
      <c r="I70" s="6" t="s">
        <v>1245</v>
      </c>
      <c r="J70" s="17">
        <v>1</v>
      </c>
      <c r="K70" s="17" t="b">
        <v>1</v>
      </c>
      <c r="L70" s="17"/>
      <c r="M70">
        <f>COUNTIFS(L_Map[MÃ TM],L_TM[[#This Row],[MÃ]])</f>
        <v>1</v>
      </c>
      <c r="N70" t="str" cm="1">
        <f t="array" ref="N70">_xlfn.TEXTJOIN(";",TRUE,IF(L_Map[MÃ TM]=L_TM[[#This Row],[MÃ]],L_Map[MÃ BC],""))</f>
        <v>337_</v>
      </c>
      <c r="O70" t="str" cm="1">
        <f t="array" ref="O70">_xlfn.TEXTJOIN("; ",TRUE,IF(L_Map[MÃ TM]=L_TM[[#This Row],[MÃ]],L_Map[CHỈ TIÊU BÁO CÁO],""))</f>
        <v>Phải trả dài hạn khác</v>
      </c>
    </row>
    <row r="71" spans="6:15" x14ac:dyDescent="0.3">
      <c r="F71" s="6" t="s">
        <v>1341</v>
      </c>
      <c r="G71" s="6" t="s">
        <v>1211</v>
      </c>
      <c r="H71" s="6" t="s">
        <v>1208</v>
      </c>
      <c r="I71" s="6" t="s">
        <v>1245</v>
      </c>
      <c r="J71" s="17">
        <v>0</v>
      </c>
      <c r="K71" s="17"/>
      <c r="L71" s="17"/>
      <c r="M71">
        <f>COUNTIFS(L_Map[MÃ TM],L_TM[[#This Row],[MÃ]])</f>
        <v>3</v>
      </c>
      <c r="N71" t="str" cm="1">
        <f t="array" ref="N71">_xlfn.TEXTJOIN(";",TRUE,IF(L_Map[MÃ TM]=L_TM[[#This Row],[MÃ]],L_Map[MÃ BC],""))</f>
        <v>316_;334_;335_</v>
      </c>
      <c r="O71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</row>
    <row r="72" spans="6:15" x14ac:dyDescent="0.3">
      <c r="F72" s="6" t="s">
        <v>1342</v>
      </c>
      <c r="G72" s="6" t="s">
        <v>1218</v>
      </c>
      <c r="H72" s="6" t="s">
        <v>1215</v>
      </c>
      <c r="I72" s="6" t="s">
        <v>1245</v>
      </c>
      <c r="J72" s="17">
        <v>0</v>
      </c>
      <c r="K72" s="17"/>
      <c r="L72" s="17"/>
      <c r="M72">
        <f>COUNTIFS(L_Map[MÃ TM],L_TM[[#This Row],[MÃ]])</f>
        <v>0</v>
      </c>
      <c r="N72" t="str" cm="1">
        <f t="array" ref="N72">_xlfn.TEXTJOIN(";",TRUE,IF(L_Map[MÃ TM]=L_TM[[#This Row],[MÃ]],L_Map[MÃ BC],""))</f>
        <v/>
      </c>
      <c r="O72" t="str" cm="1">
        <f t="array" ref="O72">_xlfn.TEXTJOIN("; ",TRUE,IF(L_Map[MÃ TM]=L_TM[[#This Row],[MÃ]],L_Map[CHỈ TIÊU BÁO CÁO],""))</f>
        <v/>
      </c>
    </row>
    <row r="73" spans="6:15" x14ac:dyDescent="0.3">
      <c r="F73" s="6" t="s">
        <v>1343</v>
      </c>
      <c r="G73" s="6" t="s">
        <v>1212</v>
      </c>
      <c r="H73" s="6" t="s">
        <v>1208</v>
      </c>
      <c r="I73" s="6" t="s">
        <v>1245</v>
      </c>
      <c r="J73" s="17">
        <v>1</v>
      </c>
      <c r="K73" s="17"/>
      <c r="L73" s="17"/>
      <c r="M73">
        <f>COUNTIFS(L_Map[MÃ TM],L_TM[[#This Row],[MÃ]])</f>
        <v>1</v>
      </c>
      <c r="N73" t="str" cm="1">
        <f t="array" ref="N73">_xlfn.TEXTJOIN(";",TRUE,IF(L_Map[MÃ TM]=L_TM[[#This Row],[MÃ]],L_Map[MÃ BC],""))</f>
        <v>317_</v>
      </c>
      <c r="O73" t="str" cm="1">
        <f t="array" ref="O73">_xlfn.TEXTJOIN("; ",TRUE,IF(L_Map[MÃ TM]=L_TM[[#This Row],[MÃ]],L_Map[CHỈ TIÊU BÁO CÁO],""))</f>
        <v>Phải trả theo tiến độ kế hoạch HĐXD</v>
      </c>
    </row>
    <row r="74" spans="6:15" x14ac:dyDescent="0.3">
      <c r="F74" s="6" t="s">
        <v>1344</v>
      </c>
      <c r="G74" s="6" t="s">
        <v>1008</v>
      </c>
      <c r="H74" s="6" t="s">
        <v>1208</v>
      </c>
      <c r="I74" s="6" t="s">
        <v>1245</v>
      </c>
      <c r="J74" s="17">
        <v>1</v>
      </c>
      <c r="K74" s="17"/>
      <c r="L74" s="17"/>
      <c r="M74">
        <f>COUNTIFS(L_Map[MÃ TM],L_TM[[#This Row],[MÃ]])</f>
        <v>1</v>
      </c>
      <c r="N74" t="str" cm="1">
        <f t="array" ref="N74">_xlfn.TEXTJOIN(";",TRUE,IF(L_Map[MÃ TM]=L_TM[[#This Row],[MÃ]],L_Map[MÃ BC],""))</f>
        <v>318_</v>
      </c>
      <c r="O74" t="str" cm="1">
        <f t="array" ref="O74">_xlfn.TEXTJOIN("; ",TRUE,IF(L_Map[MÃ TM]=L_TM[[#This Row],[MÃ]],L_Map[CHỈ TIÊU BÁO CÁO],""))</f>
        <v>Doanh thu chưa thực hiện ngắn hạn</v>
      </c>
    </row>
    <row r="75" spans="6:15" x14ac:dyDescent="0.3">
      <c r="F75" s="6" t="s">
        <v>1345</v>
      </c>
      <c r="G75" s="6" t="s">
        <v>1010</v>
      </c>
      <c r="H75" s="6" t="s">
        <v>1215</v>
      </c>
      <c r="I75" s="6" t="s">
        <v>1245</v>
      </c>
      <c r="J75" s="17">
        <v>1</v>
      </c>
      <c r="K75" s="17"/>
      <c r="L75" s="17"/>
      <c r="M75">
        <f>COUNTIFS(L_Map[MÃ TM],L_TM[[#This Row],[MÃ]])</f>
        <v>1</v>
      </c>
      <c r="N75" t="str" cm="1">
        <f t="array" ref="N75">_xlfn.TEXTJOIN(";",TRUE,IF(L_Map[MÃ TM]=L_TM[[#This Row],[MÃ]],L_Map[MÃ BC],""))</f>
        <v>336_</v>
      </c>
      <c r="O75" t="str" cm="1">
        <f t="array" ref="O75">_xlfn.TEXTJOIN("; ",TRUE,IF(L_Map[MÃ TM]=L_TM[[#This Row],[MÃ]],L_Map[CHỈ TIÊU BÁO CÁO],""))</f>
        <v>Doanh thu chưa thực hiện dài hạn</v>
      </c>
    </row>
    <row r="76" spans="6:15" x14ac:dyDescent="0.3">
      <c r="F76" s="6" t="s">
        <v>792</v>
      </c>
      <c r="G76" s="6" t="s">
        <v>1037</v>
      </c>
      <c r="H76" s="6" t="s">
        <v>1208</v>
      </c>
      <c r="I76" s="6" t="s">
        <v>1245</v>
      </c>
      <c r="J76" s="17">
        <v>1</v>
      </c>
      <c r="K76" s="17"/>
      <c r="L76" s="17"/>
      <c r="M76">
        <f>COUNTIFS(L_Map[MÃ TM],L_TM[[#This Row],[MÃ]])</f>
        <v>1</v>
      </c>
      <c r="N76" t="str" cm="1">
        <f t="array" ref="N76">_xlfn.TEXTJOIN(";",TRUE,IF(L_Map[MÃ TM]=L_TM[[#This Row],[MÃ]],L_Map[MÃ BC],""))</f>
        <v>321_</v>
      </c>
      <c r="O76" t="str" cm="1">
        <f t="array" ref="O76">_xlfn.TEXTJOIN("; ",TRUE,IF(L_Map[MÃ TM]=L_TM[[#This Row],[MÃ]],L_Map[CHỈ TIÊU BÁO CÁO],""))</f>
        <v>Dự phòng phải trả ngắn hạn</v>
      </c>
    </row>
    <row r="77" spans="6:15" x14ac:dyDescent="0.3">
      <c r="F77" s="6" t="s">
        <v>863</v>
      </c>
      <c r="G77" s="6" t="s">
        <v>1039</v>
      </c>
      <c r="H77" s="6" t="s">
        <v>1215</v>
      </c>
      <c r="I77" s="6" t="s">
        <v>1245</v>
      </c>
      <c r="J77" s="17">
        <v>1</v>
      </c>
      <c r="K77" s="17"/>
      <c r="L77" s="17"/>
      <c r="M77">
        <f>COUNTIFS(L_Map[MÃ TM],L_TM[[#This Row],[MÃ]])</f>
        <v>1</v>
      </c>
      <c r="N77" t="str" cm="1">
        <f t="array" ref="N77">_xlfn.TEXTJOIN(";",TRUE,IF(L_Map[MÃ TM]=L_TM[[#This Row],[MÃ]],L_Map[MÃ BC],""))</f>
        <v>342_</v>
      </c>
      <c r="O77" t="str" cm="1">
        <f t="array" ref="O77">_xlfn.TEXTJOIN("; ",TRUE,IF(L_Map[MÃ TM]=L_TM[[#This Row],[MÃ]],L_Map[CHỈ TIÊU BÁO CÁO],""))</f>
        <v>Dự phòng phải trả dài hạn</v>
      </c>
    </row>
    <row r="78" spans="6:15" x14ac:dyDescent="0.3">
      <c r="F78" s="6" t="s">
        <v>845</v>
      </c>
      <c r="G78" s="6" t="s">
        <v>1346</v>
      </c>
      <c r="H78" s="6" t="s">
        <v>1189</v>
      </c>
      <c r="I78" s="6" t="s">
        <v>1245</v>
      </c>
      <c r="J78" s="17">
        <v>1</v>
      </c>
      <c r="K78" s="17"/>
      <c r="L78" s="17"/>
      <c r="M78">
        <f>COUNTIFS(L_Map[MÃ TM],L_TM[[#This Row],[MÃ]])</f>
        <v>1</v>
      </c>
      <c r="N78" t="str" cm="1">
        <f t="array" ref="N78">_xlfn.TEXTJOIN(";",TRUE,IF(L_Map[MÃ TM]=L_TM[[#This Row],[MÃ]],L_Map[MÃ BC],""))</f>
        <v>262_</v>
      </c>
      <c r="O78" t="str" cm="1">
        <f t="array" ref="O78">_xlfn.TEXTJOIN("; ",TRUE,IF(L_Map[MÃ TM]=L_TM[[#This Row],[MÃ]],L_Map[CHỈ TIÊU BÁO CÁO],""))</f>
        <v>Tài sản thuế thu nhập hoãn lại</v>
      </c>
    </row>
    <row r="79" spans="6:15" x14ac:dyDescent="0.3">
      <c r="F79" s="6" t="s">
        <v>911</v>
      </c>
      <c r="G79" s="6" t="s">
        <v>1347</v>
      </c>
      <c r="H79" s="6" t="s">
        <v>1215</v>
      </c>
      <c r="I79" s="6" t="s">
        <v>1245</v>
      </c>
      <c r="J79" s="17">
        <v>1</v>
      </c>
      <c r="K79" s="17"/>
      <c r="L79" s="17"/>
      <c r="M79">
        <f>COUNTIFS(L_Map[MÃ TM],L_TM[[#This Row],[MÃ]])</f>
        <v>1</v>
      </c>
      <c r="N79" t="str" cm="1">
        <f t="array" ref="N79">_xlfn.TEXTJOIN(";",TRUE,IF(L_Map[MÃ TM]=L_TM[[#This Row],[MÃ]],L_Map[MÃ BC],""))</f>
        <v>341_</v>
      </c>
      <c r="O79" t="str" cm="1">
        <f t="array" ref="O79">_xlfn.TEXTJOIN("; ",TRUE,IF(L_Map[MÃ TM]=L_TM[[#This Row],[MÃ]],L_Map[CHỈ TIÊU BÁO CÁO],""))</f>
        <v>Thuế thu nhập hoãn lại phải trả</v>
      </c>
    </row>
    <row r="80" spans="6:15" x14ac:dyDescent="0.3">
      <c r="F80" s="6" t="s">
        <v>1348</v>
      </c>
      <c r="G80" s="6" t="s">
        <v>1254</v>
      </c>
      <c r="H80" s="6" t="s">
        <v>1225</v>
      </c>
      <c r="I80" s="6" t="s">
        <v>1253</v>
      </c>
      <c r="J80" s="17">
        <v>1</v>
      </c>
      <c r="K80" s="17"/>
      <c r="L80" s="17"/>
      <c r="M80">
        <f>COUNTIFS(L_Map[MÃ TM],L_TM[[#This Row],[MÃ]])</f>
        <v>15</v>
      </c>
      <c r="N80" t="str" cm="1">
        <f t="array" ref="N80">_xlfn.TEXTJOIN(";",TRUE,IF(L_Map[MÃ TM]=L_TM[[#This Row],[MÃ]],L_Map[MÃ BC],""))</f>
        <v>412_;413_;414_;415_;416_;417_;418_;419_;41a_;41b_;420_;422_;429_;42a_;42b_</v>
      </c>
      <c r="O80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</row>
    <row r="81" spans="6:15" x14ac:dyDescent="0.3">
      <c r="F81" s="6" t="s">
        <v>1349</v>
      </c>
      <c r="G81" s="6" t="s">
        <v>1350</v>
      </c>
      <c r="H81" s="6" t="s">
        <v>1225</v>
      </c>
      <c r="I81" s="6" t="s">
        <v>1253</v>
      </c>
      <c r="J81" s="17">
        <v>0</v>
      </c>
      <c r="K81" s="17"/>
      <c r="L81" s="17"/>
      <c r="M81">
        <f>COUNTIFS(L_Map[MÃ TM],L_TM[[#This Row],[MÃ]])</f>
        <v>0</v>
      </c>
      <c r="N81" t="str" cm="1">
        <f t="array" ref="N81">_xlfn.TEXTJOIN(";",TRUE,IF(L_Map[MÃ TM]=L_TM[[#This Row],[MÃ]],L_Map[MÃ BC],""))</f>
        <v/>
      </c>
      <c r="O81" t="str" cm="1">
        <f t="array" ref="O81">_xlfn.TEXTJOIN("; ",TRUE,IF(L_Map[MÃ TM]=L_TM[[#This Row],[MÃ]],L_Map[CHỈ TIÊU BÁO CÁO],""))</f>
        <v/>
      </c>
    </row>
    <row r="82" spans="6:15" x14ac:dyDescent="0.3">
      <c r="F82" s="6" t="s">
        <v>883</v>
      </c>
      <c r="G82" s="6" t="s">
        <v>1351</v>
      </c>
      <c r="H82" s="6" t="s">
        <v>1215</v>
      </c>
      <c r="I82" s="6" t="s">
        <v>1245</v>
      </c>
      <c r="J82" s="17">
        <v>0</v>
      </c>
      <c r="K82" s="17"/>
      <c r="L82" s="17"/>
      <c r="M82">
        <f>COUNTIFS(L_Map[MÃ TM],L_TM[[#This Row],[MÃ]])</f>
        <v>4</v>
      </c>
      <c r="N82" t="str" cm="1">
        <f t="array" ref="N82">_xlfn.TEXTJOIN(";",TRUE,IF(L_Map[MÃ TM]=L_TM[[#This Row],[MÃ]],L_Map[MÃ BC],""))</f>
        <v>322_;323_;340_;343_</v>
      </c>
      <c r="O82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</row>
    <row r="83" spans="6:15" x14ac:dyDescent="0.3">
      <c r="F83" s="6" t="s">
        <v>129</v>
      </c>
      <c r="G83" s="6" t="s">
        <v>1229</v>
      </c>
      <c r="H83" s="6" t="s">
        <v>1059</v>
      </c>
      <c r="I83" s="6" t="s">
        <v>1253</v>
      </c>
      <c r="J83" s="17">
        <v>0</v>
      </c>
      <c r="K83" s="17"/>
      <c r="L83" s="17"/>
      <c r="M83">
        <f>COUNTIFS(L_Map[MÃ TM],L_TM[[#This Row],[MÃ]])</f>
        <v>2</v>
      </c>
      <c r="N83" t="str" cm="1">
        <f t="array" ref="N83">_xlfn.TEXTJOIN(";",TRUE,IF(L_Map[MÃ TM]=L_TM[[#This Row],[MÃ]],L_Map[MÃ BC],""))</f>
        <v>431_;432_</v>
      </c>
      <c r="O83" t="str" cm="1">
        <f t="array" ref="O83">_xlfn.TEXTJOIN("; ",TRUE,IF(L_Map[MÃ TM]=L_TM[[#This Row],[MÃ]],L_Map[CHỈ TIÊU BÁO CÁO],""))</f>
        <v>Nguồn kinh phí; Nguồn kinh phí đã hình thành TSCĐ</v>
      </c>
    </row>
    <row r="84" spans="6:15" x14ac:dyDescent="0.3">
      <c r="F84" s="6" t="s">
        <v>14</v>
      </c>
      <c r="G84" s="6" t="s">
        <v>1095</v>
      </c>
      <c r="H84" s="6" t="s">
        <v>1166</v>
      </c>
      <c r="I84" s="6" t="s">
        <v>1255</v>
      </c>
      <c r="J84" s="17">
        <v>1</v>
      </c>
      <c r="K84" s="17"/>
      <c r="L84" s="17"/>
      <c r="M84">
        <f>COUNTIFS(L_Map[MÃ TM],L_TM[[#This Row],[MÃ]])</f>
        <v>1</v>
      </c>
      <c r="N84" t="str" cm="1">
        <f t="array" ref="N84">_xlfn.TEXTJOIN(";",TRUE,IF(L_Map[MÃ TM]=L_TM[[#This Row],[MÃ]],L_Map[MÃ BC],""))</f>
        <v>001_</v>
      </c>
      <c r="O84" t="str" cm="1">
        <f t="array" ref="O84">_xlfn.TEXTJOIN("; ",TRUE,IF(L_Map[MÃ TM]=L_TM[[#This Row],[MÃ]],L_Map[CHỈ TIÊU BÁO CÁO],""))</f>
        <v>Doanh thu bán hàng &amp; cung cấp dịch vụ</v>
      </c>
    </row>
    <row r="85" spans="6:15" x14ac:dyDescent="0.3">
      <c r="F85" s="6" t="s">
        <v>1352</v>
      </c>
      <c r="G85" s="6" t="s">
        <v>1353</v>
      </c>
      <c r="H85" s="6" t="s">
        <v>1166</v>
      </c>
      <c r="I85" s="6" t="s">
        <v>1255</v>
      </c>
      <c r="J85" s="17">
        <v>1</v>
      </c>
      <c r="K85" s="17" t="b">
        <v>1</v>
      </c>
      <c r="L85" s="17"/>
      <c r="M85">
        <f>COUNTIFS(L_Map[MÃ TM],L_TM[[#This Row],[MÃ]])</f>
        <v>1</v>
      </c>
      <c r="N85" t="str" cm="1">
        <f t="array" ref="N85">_xlfn.TEXTJOIN(";",TRUE,IF(L_Map[MÃ TM]=L_TM[[#This Row],[MÃ]],L_Map[MÃ BC],""))</f>
        <v>001_</v>
      </c>
      <c r="O85" t="str" cm="1">
        <f t="array" ref="O85">_xlfn.TEXTJOIN("; ",TRUE,IF(L_Map[MÃ TM]=L_TM[[#This Row],[MÃ]],L_Map[CHỈ TIÊU BÁO CÁO],""))</f>
        <v>Doanh thu bán hàng &amp; cung cấp dịch vụ</v>
      </c>
    </row>
    <row r="86" spans="6:15" x14ac:dyDescent="0.3">
      <c r="F86" s="6" t="s">
        <v>508</v>
      </c>
      <c r="G86" s="6" t="s">
        <v>1354</v>
      </c>
      <c r="H86" s="6" t="s">
        <v>1166</v>
      </c>
      <c r="I86" s="6" t="s">
        <v>1255</v>
      </c>
      <c r="J86" s="17">
        <v>1</v>
      </c>
      <c r="K86" s="17"/>
      <c r="L86" s="17"/>
      <c r="M86">
        <f>COUNTIFS(L_Map[MÃ TM],L_TM[[#This Row],[MÃ]])</f>
        <v>1</v>
      </c>
      <c r="N86" t="str" cm="1">
        <f t="array" ref="N86">_xlfn.TEXTJOIN(";",TRUE,IF(L_Map[MÃ TM]=L_TM[[#This Row],[MÃ]],L_Map[MÃ BC],""))</f>
        <v>002_</v>
      </c>
      <c r="O86" t="str" cm="1">
        <f t="array" ref="O86">_xlfn.TEXTJOIN("; ",TRUE,IF(L_Map[MÃ TM]=L_TM[[#This Row],[MÃ]],L_Map[CHỈ TIÊU BÁO CÁO],""))</f>
        <v>Các khoản giảm trừ</v>
      </c>
    </row>
    <row r="87" spans="6:15" x14ac:dyDescent="0.3">
      <c r="F87" s="6" t="s">
        <v>19</v>
      </c>
      <c r="G87" s="6" t="s">
        <v>1117</v>
      </c>
      <c r="H87" s="6" t="s">
        <v>1166</v>
      </c>
      <c r="I87" s="6" t="s">
        <v>1255</v>
      </c>
      <c r="J87" s="17">
        <v>1</v>
      </c>
      <c r="K87" s="17"/>
      <c r="L87" s="17"/>
      <c r="M87">
        <f>COUNTIFS(L_Map[MÃ TM],L_TM[[#This Row],[MÃ]])</f>
        <v>1</v>
      </c>
      <c r="N87" t="str" cm="1">
        <f t="array" ref="N87">_xlfn.TEXTJOIN(";",TRUE,IF(L_Map[MÃ TM]=L_TM[[#This Row],[MÃ]],L_Map[MÃ BC],""))</f>
        <v>011_</v>
      </c>
      <c r="O87" t="str" cm="1">
        <f t="array" ref="O87">_xlfn.TEXTJOIN("; ",TRUE,IF(L_Map[MÃ TM]=L_TM[[#This Row],[MÃ]],L_Map[CHỈ TIÊU BÁO CÁO],""))</f>
        <v>Giá vốn hàng bán</v>
      </c>
    </row>
    <row r="88" spans="6:15" x14ac:dyDescent="0.3">
      <c r="F88" s="6" t="s">
        <v>1355</v>
      </c>
      <c r="G88" s="6" t="s">
        <v>1356</v>
      </c>
      <c r="H88" s="6" t="s">
        <v>1166</v>
      </c>
      <c r="I88" s="6" t="s">
        <v>1255</v>
      </c>
      <c r="J88" s="17">
        <v>1</v>
      </c>
      <c r="K88" s="17" t="b">
        <v>1</v>
      </c>
      <c r="L88" s="17"/>
      <c r="M88">
        <f>COUNTIFS(L_Map[MÃ TM],L_TM[[#This Row],[MÃ]])</f>
        <v>1</v>
      </c>
      <c r="N88" t="str" cm="1">
        <f t="array" ref="N88">_xlfn.TEXTJOIN(";",TRUE,IF(L_Map[MÃ TM]=L_TM[[#This Row],[MÃ]],L_Map[MÃ BC],""))</f>
        <v>011_</v>
      </c>
      <c r="O88" t="str" cm="1">
        <f t="array" ref="O88">_xlfn.TEXTJOIN("; ",TRUE,IF(L_Map[MÃ TM]=L_TM[[#This Row],[MÃ]],L_Map[CHỈ TIÊU BÁO CÁO],""))</f>
        <v>Giá vốn hàng bán</v>
      </c>
    </row>
    <row r="89" spans="6:15" x14ac:dyDescent="0.3">
      <c r="F89" s="6" t="s">
        <v>194</v>
      </c>
      <c r="G89" s="6" t="s">
        <v>1357</v>
      </c>
      <c r="H89" s="6" t="s">
        <v>1166</v>
      </c>
      <c r="I89" s="6" t="s">
        <v>1255</v>
      </c>
      <c r="J89" s="17">
        <v>1</v>
      </c>
      <c r="K89" s="17"/>
      <c r="L89" s="17"/>
      <c r="M89">
        <f>COUNTIFS(L_Map[MÃ TM],L_TM[[#This Row],[MÃ]])</f>
        <v>1</v>
      </c>
      <c r="N89" t="str" cm="1">
        <f t="array" ref="N89">_xlfn.TEXTJOIN(";",TRUE,IF(L_Map[MÃ TM]=L_TM[[#This Row],[MÃ]],L_Map[MÃ BC],""))</f>
        <v>021_</v>
      </c>
      <c r="O89" t="str" cm="1">
        <f t="array" ref="O89">_xlfn.TEXTJOIN("; ",TRUE,IF(L_Map[MÃ TM]=L_TM[[#This Row],[MÃ]],L_Map[CHỈ TIÊU BÁO CÁO],""))</f>
        <v>Doanh thu hoạt động tài chính</v>
      </c>
    </row>
    <row r="90" spans="6:15" x14ac:dyDescent="0.3">
      <c r="F90" s="6" t="s">
        <v>234</v>
      </c>
      <c r="G90" s="6" t="s">
        <v>1120</v>
      </c>
      <c r="H90" s="6" t="s">
        <v>1166</v>
      </c>
      <c r="I90" s="6" t="s">
        <v>1255</v>
      </c>
      <c r="J90" s="17">
        <v>1</v>
      </c>
      <c r="K90" s="17"/>
      <c r="L90" s="17"/>
      <c r="M90">
        <f>COUNTIFS(L_Map[MÃ TM],L_TM[[#This Row],[MÃ]])</f>
        <v>1</v>
      </c>
      <c r="N90" t="str" cm="1">
        <f t="array" ref="N90">_xlfn.TEXTJOIN(";",TRUE,IF(L_Map[MÃ TM]=L_TM[[#This Row],[MÃ]],L_Map[MÃ BC],""))</f>
        <v>022_</v>
      </c>
      <c r="O90" t="str" cm="1">
        <f t="array" ref="O90">_xlfn.TEXTJOIN("; ",TRUE,IF(L_Map[MÃ TM]=L_TM[[#This Row],[MÃ]],L_Map[CHỈ TIÊU BÁO CÁO],""))</f>
        <v>Chi phí tài chính</v>
      </c>
    </row>
    <row r="91" spans="6:15" x14ac:dyDescent="0.3">
      <c r="F91" s="6" t="s">
        <v>254</v>
      </c>
      <c r="G91" s="6" t="s">
        <v>1126</v>
      </c>
      <c r="H91" s="6" t="s">
        <v>1166</v>
      </c>
      <c r="I91" s="6" t="s">
        <v>1255</v>
      </c>
      <c r="J91" s="17">
        <v>1</v>
      </c>
      <c r="K91" s="17"/>
      <c r="L91" s="17"/>
      <c r="M91">
        <f>COUNTIFS(L_Map[MÃ TM],L_TM[[#This Row],[MÃ]])</f>
        <v>1</v>
      </c>
      <c r="N91" t="str" cm="1">
        <f t="array" ref="N91">_xlfn.TEXTJOIN(";",TRUE,IF(L_Map[MÃ TM]=L_TM[[#This Row],[MÃ]],L_Map[MÃ BC],""))</f>
        <v>025_</v>
      </c>
      <c r="O91" t="str" cm="1">
        <f t="array" ref="O91">_xlfn.TEXTJOIN("; ",TRUE,IF(L_Map[MÃ TM]=L_TM[[#This Row],[MÃ]],L_Map[CHỈ TIÊU BÁO CÁO],""))</f>
        <v>Chi phí bán hàng</v>
      </c>
    </row>
    <row r="92" spans="6:15" x14ac:dyDescent="0.3">
      <c r="F92" s="6" t="s">
        <v>229</v>
      </c>
      <c r="G92" s="6" t="s">
        <v>1358</v>
      </c>
      <c r="H92" s="6" t="s">
        <v>1166</v>
      </c>
      <c r="I92" s="6" t="s">
        <v>1255</v>
      </c>
      <c r="J92" s="17">
        <v>1</v>
      </c>
      <c r="K92" s="17"/>
      <c r="L92" s="17"/>
      <c r="M92">
        <f>COUNTIFS(L_Map[MÃ TM],L_TM[[#This Row],[MÃ]])</f>
        <v>1</v>
      </c>
      <c r="N92" t="str" cm="1">
        <f t="array" ref="N92">_xlfn.TEXTJOIN(";",TRUE,IF(L_Map[MÃ TM]=L_TM[[#This Row],[MÃ]],L_Map[MÃ BC],""))</f>
        <v>026_</v>
      </c>
      <c r="O92" t="str" cm="1">
        <f t="array" ref="O92">_xlfn.TEXTJOIN("; ",TRUE,IF(L_Map[MÃ TM]=L_TM[[#This Row],[MÃ]],L_Map[CHỈ TIÊU BÁO CÁO],""))</f>
        <v>Chi phí quản lý doanh nghiệp</v>
      </c>
    </row>
    <row r="93" spans="6:15" x14ac:dyDescent="0.3">
      <c r="F93" s="6" t="s">
        <v>169</v>
      </c>
      <c r="G93" s="6" t="s">
        <v>1132</v>
      </c>
      <c r="H93" s="6" t="s">
        <v>1166</v>
      </c>
      <c r="I93" s="6" t="s">
        <v>1255</v>
      </c>
      <c r="J93" s="17">
        <v>1</v>
      </c>
      <c r="K93" s="17"/>
      <c r="L93" s="17"/>
      <c r="M93">
        <f>COUNTIFS(L_Map[MÃ TM],L_TM[[#This Row],[MÃ]])</f>
        <v>1</v>
      </c>
      <c r="N93" t="str" cm="1">
        <f t="array" ref="N93">_xlfn.TEXTJOIN(";",TRUE,IF(L_Map[MÃ TM]=L_TM[[#This Row],[MÃ]],L_Map[MÃ BC],""))</f>
        <v>031_</v>
      </c>
      <c r="O93" t="str" cm="1">
        <f t="array" ref="O93">_xlfn.TEXTJOIN("; ",TRUE,IF(L_Map[MÃ TM]=L_TM[[#This Row],[MÃ]],L_Map[CHỈ TIÊU BÁO CÁO],""))</f>
        <v>Thu nhập khác</v>
      </c>
    </row>
    <row r="94" spans="6:15" x14ac:dyDescent="0.3">
      <c r="F94" s="6" t="s">
        <v>334</v>
      </c>
      <c r="G94" s="6" t="s">
        <v>1135</v>
      </c>
      <c r="H94" s="6" t="s">
        <v>1166</v>
      </c>
      <c r="I94" s="6" t="s">
        <v>1255</v>
      </c>
      <c r="J94" s="17">
        <v>1</v>
      </c>
      <c r="K94" s="17"/>
      <c r="L94" s="17"/>
      <c r="M94">
        <f>COUNTIFS(L_Map[MÃ TM],L_TM[[#This Row],[MÃ]])</f>
        <v>1</v>
      </c>
      <c r="N94" t="str" cm="1">
        <f t="array" ref="N94">_xlfn.TEXTJOIN(";",TRUE,IF(L_Map[MÃ TM]=L_TM[[#This Row],[MÃ]],L_Map[MÃ BC],""))</f>
        <v>032_</v>
      </c>
      <c r="O94" t="str" cm="1">
        <f t="array" ref="O94">_xlfn.TEXTJOIN("; ",TRUE,IF(L_Map[MÃ TM]=L_TM[[#This Row],[MÃ]],L_Map[CHỈ TIÊU BÁO CÁO],""))</f>
        <v>Chi phí khác</v>
      </c>
    </row>
    <row r="95" spans="6:15" x14ac:dyDescent="0.3">
      <c r="F95" s="6" t="s">
        <v>319</v>
      </c>
      <c r="G95" s="6" t="s">
        <v>1138</v>
      </c>
      <c r="H95" s="6" t="s">
        <v>1166</v>
      </c>
      <c r="I95" s="6" t="s">
        <v>1255</v>
      </c>
      <c r="J95" s="17">
        <v>0</v>
      </c>
      <c r="K95" s="17"/>
      <c r="L95" s="17"/>
      <c r="M95">
        <f>COUNTIFS(L_Map[MÃ TM],L_TM[[#This Row],[MÃ]])</f>
        <v>1</v>
      </c>
      <c r="N95" t="str" cm="1">
        <f t="array" ref="N95">_xlfn.TEXTJOIN(";",TRUE,IF(L_Map[MÃ TM]=L_TM[[#This Row],[MÃ]],L_Map[MÃ BC],""))</f>
        <v>051_</v>
      </c>
      <c r="O95" t="str" cm="1">
        <f t="array" ref="O95">_xlfn.TEXTJOIN("; ",TRUE,IF(L_Map[MÃ TM]=L_TM[[#This Row],[MÃ]],L_Map[CHỈ TIÊU BÁO CÁO],""))</f>
        <v>Chi phí thuế TNDN hiện hành</v>
      </c>
    </row>
    <row r="96" spans="6:15" x14ac:dyDescent="0.3">
      <c r="F96" s="6" t="s">
        <v>269</v>
      </c>
      <c r="G96" s="6" t="s">
        <v>1141</v>
      </c>
      <c r="H96" s="6" t="s">
        <v>1166</v>
      </c>
      <c r="I96" s="6" t="s">
        <v>1255</v>
      </c>
      <c r="J96" s="17">
        <v>0</v>
      </c>
      <c r="K96" s="17"/>
      <c r="L96" s="17"/>
      <c r="M96">
        <f>COUNTIFS(L_Map[MÃ TM],L_TM[[#This Row],[MÃ]])</f>
        <v>1</v>
      </c>
      <c r="N96" t="str" cm="1">
        <f t="array" ref="N96">_xlfn.TEXTJOIN(";",TRUE,IF(L_Map[MÃ TM]=L_TM[[#This Row],[MÃ]],L_Map[MÃ BC],""))</f>
        <v>052_</v>
      </c>
      <c r="O96" t="str" cm="1">
        <f t="array" ref="O96">_xlfn.TEXTJOIN("; ",TRUE,IF(L_Map[MÃ TM]=L_TM[[#This Row],[MÃ]],L_Map[CHỈ TIÊU BÁO CÁO],""))</f>
        <v>Chi phí thuế TNDN hoãn lại</v>
      </c>
    </row>
    <row r="97" spans="6:15" x14ac:dyDescent="0.3">
      <c r="F97" s="6" t="s">
        <v>279</v>
      </c>
      <c r="G97" s="6" t="s">
        <v>1359</v>
      </c>
      <c r="H97" s="6" t="s">
        <v>1166</v>
      </c>
      <c r="I97" s="6" t="s">
        <v>1255</v>
      </c>
      <c r="J97" s="17">
        <v>0</v>
      </c>
      <c r="K97" s="17"/>
      <c r="L97" s="17"/>
      <c r="M97">
        <f>COUNTIFS(L_Map[MÃ TM],L_TM[[#This Row],[MÃ]])</f>
        <v>3</v>
      </c>
      <c r="N97" t="str" cm="1">
        <f t="array" ref="N97">_xlfn.TEXTJOIN(";",TRUE,IF(L_Map[MÃ TM]=L_TM[[#This Row],[MÃ]],L_Map[MÃ BC],""))</f>
        <v>011_;025_;026_</v>
      </c>
      <c r="O97" t="str" cm="1">
        <f t="array" ref="O97">_xlfn.TEXTJOIN("; ",TRUE,IF(L_Map[MÃ TM]=L_TM[[#This Row],[MÃ]],L_Map[CHỈ TIÊU BÁO CÁO],""))</f>
        <v>Giá vốn hàng bán; Chi phí bán hàng; Chi phí quản lý doanh nghiệp</v>
      </c>
    </row>
    <row r="98" spans="6:15" x14ac:dyDescent="0.3">
      <c r="F98" s="6" t="s">
        <v>1360</v>
      </c>
      <c r="G98" s="6" t="s">
        <v>1361</v>
      </c>
      <c r="H98" s="6" t="s">
        <v>1362</v>
      </c>
      <c r="I98" s="6" t="s">
        <v>1259</v>
      </c>
      <c r="J98" s="17">
        <v>0</v>
      </c>
      <c r="K98" s="17"/>
      <c r="L98" s="17"/>
      <c r="M98">
        <f>COUNTIFS(L_Map[MÃ TM],L_TM[[#This Row],[MÃ]])</f>
        <v>0</v>
      </c>
      <c r="N98" t="str" cm="1">
        <f t="array" ref="N98">_xlfn.TEXTJOIN(";",TRUE,IF(L_Map[MÃ TM]=L_TM[[#This Row],[MÃ]],L_Map[MÃ BC],""))</f>
        <v/>
      </c>
      <c r="O98" t="str" cm="1">
        <f t="array" ref="O98">_xlfn.TEXTJOIN("; ",TRUE,IF(L_Map[MÃ TM]=L_TM[[#This Row],[MÃ]],L_Map[CHỈ TIÊU BÁO CÁO],""))</f>
        <v/>
      </c>
    </row>
    <row r="99" spans="6:15" x14ac:dyDescent="0.3">
      <c r="F99" s="6" t="s">
        <v>419</v>
      </c>
      <c r="G99" s="6" t="s">
        <v>1363</v>
      </c>
      <c r="H99" s="6" t="s">
        <v>1362</v>
      </c>
      <c r="I99" s="6" t="s">
        <v>1259</v>
      </c>
      <c r="J99" s="17">
        <v>0</v>
      </c>
      <c r="K99" s="17"/>
      <c r="L99" s="17"/>
      <c r="M99">
        <f>COUNTIFS(L_Map[MÃ TM],L_TM[[#This Row],[MÃ]])</f>
        <v>0</v>
      </c>
      <c r="N99" t="str" cm="1">
        <f t="array" ref="N99">_xlfn.TEXTJOIN(";",TRUE,IF(L_Map[MÃ TM]=L_TM[[#This Row],[MÃ]],L_Map[MÃ BC],""))</f>
        <v/>
      </c>
      <c r="O99" t="str" cm="1">
        <f t="array" ref="O99">_xlfn.TEXTJOIN("; ",TRUE,IF(L_Map[MÃ TM]=L_TM[[#This Row],[MÃ]],L_Map[CHỈ TIÊU BÁO CÁO],""))</f>
        <v/>
      </c>
    </row>
    <row r="100" spans="6:15" x14ac:dyDescent="0.3">
      <c r="F100" s="6" t="s">
        <v>444</v>
      </c>
      <c r="G100" s="6" t="s">
        <v>1364</v>
      </c>
      <c r="H100" s="6" t="s">
        <v>1362</v>
      </c>
      <c r="I100" s="6" t="s">
        <v>1259</v>
      </c>
      <c r="J100" s="17">
        <v>0</v>
      </c>
      <c r="K100" s="17"/>
      <c r="L100" s="17"/>
      <c r="M100">
        <f>COUNTIFS(L_Map[MÃ TM],L_TM[[#This Row],[MÃ]])</f>
        <v>0</v>
      </c>
      <c r="N100" t="str" cm="1">
        <f t="array" ref="N100">_xlfn.TEXTJOIN(";",TRUE,IF(L_Map[MÃ TM]=L_TM[[#This Row],[MÃ]],L_Map[MÃ BC],""))</f>
        <v/>
      </c>
      <c r="O100" t="str" cm="1">
        <f t="array" ref="O100">_xlfn.TEXTJOIN("; ",TRUE,IF(L_Map[MÃ TM]=L_TM[[#This Row],[MÃ]],L_Map[CHỈ TIÊU BÁO CÁO],""))</f>
        <v/>
      </c>
    </row>
    <row r="101" spans="6:15" x14ac:dyDescent="0.3">
      <c r="F101" s="6" t="s">
        <v>32</v>
      </c>
      <c r="G101" s="6" t="s">
        <v>1365</v>
      </c>
      <c r="H101" s="6" t="s">
        <v>1362</v>
      </c>
      <c r="I101" s="6" t="s">
        <v>1259</v>
      </c>
      <c r="J101" s="17">
        <v>0</v>
      </c>
      <c r="K101" s="17"/>
      <c r="L101" s="17"/>
      <c r="M101">
        <f>COUNTIFS(L_Map[MÃ TM],L_TM[[#This Row],[MÃ]])</f>
        <v>0</v>
      </c>
      <c r="N101" t="str" cm="1">
        <f t="array" ref="N101">_xlfn.TEXTJOIN(";",TRUE,IF(L_Map[MÃ TM]=L_TM[[#This Row],[MÃ]],L_Map[MÃ BC],""))</f>
        <v/>
      </c>
      <c r="O101" t="str" cm="1">
        <f t="array" ref="O101">_xlfn.TEXTJOIN("; ",TRUE,IF(L_Map[MÃ TM]=L_TM[[#This Row],[MÃ]],L_Map[CHỈ TIÊU BÁO CÁO],""))</f>
        <v/>
      </c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124" activePane="bottomLeft" state="frozen"/>
      <selection activeCell="H20" sqref="H20"/>
      <selection pane="bottomLeft" activeCell="I59" sqref="I59"/>
    </sheetView>
  </sheetViews>
  <sheetFormatPr defaultRowHeight="13" x14ac:dyDescent="0.3"/>
  <cols>
    <col min="1" max="1" width="27.3984375" style="2" customWidth="1"/>
    <col min="3" max="3" width="10.59765625" customWidth="1"/>
    <col min="4" max="4" width="4.296875" customWidth="1"/>
    <col min="5" max="5" width="10.59765625" customWidth="1"/>
    <col min="6" max="6" width="4.296875" customWidth="1"/>
    <col min="7" max="7" width="7.59765625" customWidth="1"/>
    <col min="8" max="8" width="40.59765625" customWidth="1"/>
    <col min="9" max="9" width="40.3984375" customWidth="1"/>
    <col min="11" max="21" width="8"/>
    <col min="22" max="32" width="8.09765625" customWidth="1"/>
  </cols>
  <sheetData>
    <row r="1" spans="1:9" x14ac:dyDescent="0.3">
      <c r="A1" s="25" t="str">
        <f>'✅'!A1</f>
        <v>𝓣𝓐𝓢𝓒𝓞</v>
      </c>
    </row>
    <row r="2" spans="1:9" x14ac:dyDescent="0.3">
      <c r="A2" s="25"/>
    </row>
    <row r="3" spans="1:9" x14ac:dyDescent="0.3">
      <c r="A3" s="25"/>
      <c r="B3" s="4"/>
      <c r="H3" t="s">
        <v>1366</v>
      </c>
    </row>
    <row r="4" spans="1:9" x14ac:dyDescent="0.3">
      <c r="A4" s="25"/>
      <c r="C4" t="s">
        <v>575</v>
      </c>
      <c r="E4" t="s">
        <v>575</v>
      </c>
    </row>
    <row r="5" spans="1:9" x14ac:dyDescent="0.3">
      <c r="A5" s="5" t="str">
        <f>'Công ty'!A5</f>
        <v>BCTC hợp nhất</v>
      </c>
      <c r="C5" s="15" t="s">
        <v>1367</v>
      </c>
      <c r="D5" t="s">
        <v>1368</v>
      </c>
      <c r="E5" s="15" t="s">
        <v>1160</v>
      </c>
      <c r="F5" t="s">
        <v>1369</v>
      </c>
      <c r="G5" t="s">
        <v>1240</v>
      </c>
      <c r="H5" t="s">
        <v>1370</v>
      </c>
      <c r="I5" s="15" t="s">
        <v>1161</v>
      </c>
    </row>
    <row r="6" spans="1:9" x14ac:dyDescent="0.3">
      <c r="C6" s="6" t="s">
        <v>1097</v>
      </c>
      <c r="D6">
        <f>IF(L_Map[[#This Row],[MÃ BC]]&lt;&gt;"",COUNTIFS(L_Map[MÃ BC],L_Map[[#This Row],[MÃ BC]]),0)</f>
        <v>2</v>
      </c>
      <c r="E6" s="6" t="s">
        <v>14</v>
      </c>
      <c r="F6">
        <f>IF(L_Map[[#This Row],[MÃ TM]]&lt;&gt;"",COUNTIFS(L_Map[MÃ TM],L_Map[[#This Row],[MÃ TM]]),0)</f>
        <v>1</v>
      </c>
      <c r="G6">
        <f>IF(_xlfn.XLOOKUP(L_Map[[#This Row],[MÃ TM]],L_TM[MÃ],L_TM[BCR],0),1,0)</f>
        <v>0</v>
      </c>
      <c r="H6" t="str">
        <f>_xlfn.XLOOKUP(L_Map[[#This Row],[MÃ BC]],L_FS[MÃ],L_FS[CHỈ TIÊU],"-")</f>
        <v>Doanh thu bán hàng &amp; cung cấp dịch vụ</v>
      </c>
      <c r="I6" t="str">
        <f>_xlfn.XLOOKUP(L_Map[[#This Row],[MÃ TM]],L_TM[MÃ],L_TM[CHỈ TIÊU],"-")</f>
        <v>Doanh thu bán hàng</v>
      </c>
    </row>
    <row r="7" spans="1:9" x14ac:dyDescent="0.3">
      <c r="C7" s="6" t="s">
        <v>1097</v>
      </c>
      <c r="D7">
        <f>IF(L_Map[[#This Row],[MÃ BC]]&lt;&gt;"",COUNTIFS(L_Map[MÃ BC],L_Map[[#This Row],[MÃ BC]]),0)</f>
        <v>2</v>
      </c>
      <c r="E7" s="6" t="s">
        <v>1352</v>
      </c>
      <c r="F7">
        <f>IF(L_Map[[#This Row],[MÃ TM]]&lt;&gt;"",COUNTIFS(L_Map[MÃ TM],L_Map[[#This Row],[MÃ TM]]),0)</f>
        <v>1</v>
      </c>
      <c r="G7">
        <f>IF(_xlfn.XLOOKUP(L_Map[[#This Row],[MÃ TM]],L_TM[MÃ],L_TM[BCR],0),1,0)</f>
        <v>1</v>
      </c>
      <c r="H7" t="str">
        <f>_xlfn.XLOOKUP(L_Map[[#This Row],[MÃ BC]],L_FS[MÃ],L_FS[CHỈ TIÊU],"-")</f>
        <v>Doanh thu bán hàng &amp; cung cấp dịch vụ</v>
      </c>
      <c r="I7" t="str">
        <f>_xlfn.XLOOKUP(L_Map[[#This Row],[MÃ TM]],L_TM[MÃ],L_TM[CHỈ TIÊU],"-")</f>
        <v>Doanh thu bán hàng (BC riêng)</v>
      </c>
    </row>
    <row r="8" spans="1:9" x14ac:dyDescent="0.3">
      <c r="A8" s="8" t="s">
        <v>10</v>
      </c>
      <c r="C8" s="6" t="s">
        <v>1105</v>
      </c>
      <c r="D8">
        <f>IF(L_Map[[#This Row],[MÃ BC]]&lt;&gt;"",COUNTIFS(L_Map[MÃ BC],L_Map[[#This Row],[MÃ BC]]),0)</f>
        <v>1</v>
      </c>
      <c r="E8" s="6" t="s">
        <v>508</v>
      </c>
      <c r="F8">
        <f>IF(L_Map[[#This Row],[MÃ TM]]&lt;&gt;"",COUNTIFS(L_Map[MÃ TM],L_Map[[#This Row],[MÃ TM]]),0)</f>
        <v>1</v>
      </c>
      <c r="G8">
        <f>IF(_xlfn.XLOOKUP(L_Map[[#This Row],[MÃ TM]],L_TM[MÃ],L_TM[BCR],0),1,0)</f>
        <v>0</v>
      </c>
      <c r="H8" t="str">
        <f>_xlfn.XLOOKUP(L_Map[[#This Row],[MÃ BC]],L_FS[MÃ],L_FS[CHỈ TIÊU],"-")</f>
        <v>Các khoản giảm trừ</v>
      </c>
      <c r="I8" t="str">
        <f>_xlfn.XLOOKUP(L_Map[[#This Row],[MÃ TM]],L_TM[MÃ],L_TM[CHỈ TIÊU],"-")</f>
        <v>Giảm trừ doanh thu</v>
      </c>
    </row>
    <row r="9" spans="1:9" x14ac:dyDescent="0.3">
      <c r="C9" s="6" t="s">
        <v>1118</v>
      </c>
      <c r="D9">
        <f>IF(L_Map[[#This Row],[MÃ BC]]&lt;&gt;"",COUNTIFS(L_Map[MÃ BC],L_Map[[#This Row],[MÃ BC]]),0)</f>
        <v>3</v>
      </c>
      <c r="E9" s="6" t="s">
        <v>19</v>
      </c>
      <c r="F9">
        <f>IF(L_Map[[#This Row],[MÃ TM]]&lt;&gt;"",COUNTIFS(L_Map[MÃ TM],L_Map[[#This Row],[MÃ TM]]),0)</f>
        <v>1</v>
      </c>
      <c r="G9">
        <f>IF(_xlfn.XLOOKUP(L_Map[[#This Row],[MÃ TM]],L_TM[MÃ],L_TM[BCR],0),1,0)</f>
        <v>0</v>
      </c>
      <c r="H9" t="str">
        <f>_xlfn.XLOOKUP(L_Map[[#This Row],[MÃ BC]],L_FS[MÃ],L_FS[CHỈ TIÊU],"-")</f>
        <v>Giá vốn hàng bán</v>
      </c>
      <c r="I9" t="str">
        <f>_xlfn.XLOOKUP(L_Map[[#This Row],[MÃ TM]],L_TM[MÃ],L_TM[CHỈ TIÊU],"-")</f>
        <v>Giá vốn hàng bán</v>
      </c>
    </row>
    <row r="10" spans="1:9" x14ac:dyDescent="0.3">
      <c r="A10" s="8" t="s">
        <v>15</v>
      </c>
      <c r="C10" s="6" t="s">
        <v>1118</v>
      </c>
      <c r="D10">
        <f>IF(L_Map[[#This Row],[MÃ BC]]&lt;&gt;"",COUNTIFS(L_Map[MÃ BC],L_Map[[#This Row],[MÃ BC]]),0)</f>
        <v>3</v>
      </c>
      <c r="E10" s="6" t="s">
        <v>1355</v>
      </c>
      <c r="F10">
        <f>IF(L_Map[[#This Row],[MÃ TM]]&lt;&gt;"",COUNTIFS(L_Map[MÃ TM],L_Map[[#This Row],[MÃ TM]]),0)</f>
        <v>1</v>
      </c>
      <c r="G10">
        <f>IF(_xlfn.XLOOKUP(L_Map[[#This Row],[MÃ TM]],L_TM[MÃ],L_TM[BCR],0),1,0)</f>
        <v>1</v>
      </c>
      <c r="H10" t="str">
        <f>_xlfn.XLOOKUP(L_Map[[#This Row],[MÃ BC]],L_FS[MÃ],L_FS[CHỈ TIÊU],"-")</f>
        <v>Giá vốn hàng bán</v>
      </c>
      <c r="I10" t="str">
        <f>_xlfn.XLOOKUP(L_Map[[#This Row],[MÃ TM]],L_TM[MÃ],L_TM[CHỈ TIÊU],"-")</f>
        <v>Giá vốn hàng bán (BC riêng)</v>
      </c>
    </row>
    <row r="11" spans="1:9" x14ac:dyDescent="0.3">
      <c r="C11" s="6" t="s">
        <v>1118</v>
      </c>
      <c r="D11">
        <f>IF(L_Map[[#This Row],[MÃ BC]]&lt;&gt;"",COUNTIFS(L_Map[MÃ BC],L_Map[[#This Row],[MÃ BC]]),0)</f>
        <v>3</v>
      </c>
      <c r="E11" s="6" t="s">
        <v>279</v>
      </c>
      <c r="F11">
        <f>IF(L_Map[[#This Row],[MÃ TM]]&lt;&gt;"",COUNTIFS(L_Map[MÃ TM],L_Map[[#This Row],[MÃ TM]]),0)</f>
        <v>3</v>
      </c>
      <c r="G11">
        <f>IF(_xlfn.XLOOKUP(L_Map[[#This Row],[MÃ TM]],L_TM[MÃ],L_TM[BCR],0),1,0)</f>
        <v>0</v>
      </c>
      <c r="H11" t="str">
        <f>_xlfn.XLOOKUP(L_Map[[#This Row],[MÃ BC]],L_FS[MÃ],L_FS[CHỈ TIÊU],"-")</f>
        <v>Giá vốn hàng bán</v>
      </c>
      <c r="I11" t="str">
        <f>_xlfn.XLOOKUP(L_Map[[#This Row],[MÃ TM]],L_TM[MÃ],L_TM[CHỈ TIÊU],"-")</f>
        <v>Chi phí SXKD theo yếu tố</v>
      </c>
    </row>
    <row r="12" spans="1:9" x14ac:dyDescent="0.3">
      <c r="A12" s="8" t="s">
        <v>20</v>
      </c>
      <c r="C12" s="6" t="s">
        <v>1102</v>
      </c>
      <c r="D12">
        <f>IF(L_Map[[#This Row],[MÃ BC]]&lt;&gt;"",COUNTIFS(L_Map[MÃ BC],L_Map[[#This Row],[MÃ BC]]),0)</f>
        <v>1</v>
      </c>
      <c r="E12" s="6" t="s">
        <v>194</v>
      </c>
      <c r="F12">
        <f>IF(L_Map[[#This Row],[MÃ TM]]&lt;&gt;"",COUNTIFS(L_Map[MÃ TM],L_Map[[#This Row],[MÃ TM]]),0)</f>
        <v>1</v>
      </c>
      <c r="G12">
        <f>IF(_xlfn.XLOOKUP(L_Map[[#This Row],[MÃ TM]],L_TM[MÃ],L_TM[BCR],0),1,0)</f>
        <v>0</v>
      </c>
      <c r="H12" t="str">
        <f>_xlfn.XLOOKUP(L_Map[[#This Row],[MÃ BC]],L_FS[MÃ],L_FS[CHỈ TIÊU],"-")</f>
        <v>Doanh thu hoạt động tài chính</v>
      </c>
      <c r="I12" t="str">
        <f>_xlfn.XLOOKUP(L_Map[[#This Row],[MÃ TM]],L_TM[MÃ],L_TM[CHỈ TIÊU],"-")</f>
        <v>Doanh thu tài chính</v>
      </c>
    </row>
    <row r="13" spans="1:9" x14ac:dyDescent="0.3">
      <c r="C13" s="6" t="s">
        <v>1121</v>
      </c>
      <c r="D13">
        <f>IF(L_Map[[#This Row],[MÃ BC]]&lt;&gt;"",COUNTIFS(L_Map[MÃ BC],L_Map[[#This Row],[MÃ BC]]),0)</f>
        <v>1</v>
      </c>
      <c r="E13" s="6" t="s">
        <v>234</v>
      </c>
      <c r="F13">
        <f>IF(L_Map[[#This Row],[MÃ TM]]&lt;&gt;"",COUNTIFS(L_Map[MÃ TM],L_Map[[#This Row],[MÃ TM]]),0)</f>
        <v>1</v>
      </c>
      <c r="G13">
        <f>IF(_xlfn.XLOOKUP(L_Map[[#This Row],[MÃ TM]],L_TM[MÃ],L_TM[BCR],0),1,0)</f>
        <v>0</v>
      </c>
      <c r="H13" s="19" t="str">
        <f>_xlfn.XLOOKUP(L_Map[[#This Row],[MÃ BC]],L_FS[MÃ],L_FS[CHỈ TIÊU],"-")</f>
        <v>Chi phí tài chính</v>
      </c>
      <c r="I13" t="str">
        <f>_xlfn.XLOOKUP(L_Map[[#This Row],[MÃ TM]],L_TM[MÃ],L_TM[CHỈ TIÊU],"-")</f>
        <v>Chi phí tài chính</v>
      </c>
    </row>
    <row r="14" spans="1:9" x14ac:dyDescent="0.3">
      <c r="A14" s="8" t="s">
        <v>25</v>
      </c>
      <c r="C14" s="6" t="s">
        <v>1124</v>
      </c>
      <c r="D14">
        <f>IF(L_Map[[#This Row],[MÃ BC]]&lt;&gt;"",COUNTIFS(L_Map[MÃ BC],L_Map[[#This Row],[MÃ BC]]),0)</f>
        <v>1</v>
      </c>
      <c r="E14" s="6"/>
      <c r="F14">
        <f>IF(L_Map[[#This Row],[MÃ TM]]&lt;&gt;"",COUNTIFS(L_Map[MÃ TM],L_Map[[#This Row],[MÃ TM]]),0)</f>
        <v>0</v>
      </c>
      <c r="G14">
        <f>IF(_xlfn.XLOOKUP(L_Map[[#This Row],[MÃ TM]],L_TM[MÃ],L_TM[BCR],0),1,0)</f>
        <v>0</v>
      </c>
      <c r="H14" t="str">
        <f>_xlfn.XLOOKUP(L_Map[[#This Row],[MÃ BC]],L_FS[MÃ],L_FS[CHỈ TIÊU],"-")</f>
        <v>- Trong đó: chi phí lãi vay</v>
      </c>
      <c r="I14" t="str">
        <f>_xlfn.XLOOKUP(L_Map[[#This Row],[MÃ TM]],L_TM[MÃ],L_TM[CHỈ TIÊU],"-")</f>
        <v>-</v>
      </c>
    </row>
    <row r="15" spans="1:9" x14ac:dyDescent="0.3">
      <c r="C15" s="6" t="s">
        <v>1127</v>
      </c>
      <c r="D15">
        <f>IF(L_Map[[#This Row],[MÃ BC]]&lt;&gt;"",COUNTIFS(L_Map[MÃ BC],L_Map[[#This Row],[MÃ BC]]),0)</f>
        <v>2</v>
      </c>
      <c r="E15" s="6" t="s">
        <v>254</v>
      </c>
      <c r="F15">
        <f>IF(L_Map[[#This Row],[MÃ TM]]&lt;&gt;"",COUNTIFS(L_Map[MÃ TM],L_Map[[#This Row],[MÃ TM]]),0)</f>
        <v>1</v>
      </c>
      <c r="G15">
        <f>IF(_xlfn.XLOOKUP(L_Map[[#This Row],[MÃ TM]],L_TM[MÃ],L_TM[BCR],0),1,0)</f>
        <v>0</v>
      </c>
      <c r="H15" t="str">
        <f>_xlfn.XLOOKUP(L_Map[[#This Row],[MÃ BC]],L_FS[MÃ],L_FS[CHỈ TIÊU],"-")</f>
        <v>Chi phí bán hàng</v>
      </c>
      <c r="I15" t="str">
        <f>_xlfn.XLOOKUP(L_Map[[#This Row],[MÃ TM]],L_TM[MÃ],L_TM[CHỈ TIÊU],"-")</f>
        <v>Chi phí bán hàng</v>
      </c>
    </row>
    <row r="16" spans="1:9" x14ac:dyDescent="0.3">
      <c r="A16" s="8" t="s">
        <v>30</v>
      </c>
      <c r="C16" s="6" t="s">
        <v>1127</v>
      </c>
      <c r="D16">
        <f>IF(L_Map[[#This Row],[MÃ BC]]&lt;&gt;"",COUNTIFS(L_Map[MÃ BC],L_Map[[#This Row],[MÃ BC]]),0)</f>
        <v>2</v>
      </c>
      <c r="E16" s="6" t="s">
        <v>279</v>
      </c>
      <c r="F16">
        <f>IF(L_Map[[#This Row],[MÃ TM]]&lt;&gt;"",COUNTIFS(L_Map[MÃ TM],L_Map[[#This Row],[MÃ TM]]),0)</f>
        <v>3</v>
      </c>
      <c r="G16">
        <f>IF(_xlfn.XLOOKUP(L_Map[[#This Row],[MÃ TM]],L_TM[MÃ],L_TM[BCR],0),1,0)</f>
        <v>0</v>
      </c>
      <c r="H16" t="str">
        <f>_xlfn.XLOOKUP(L_Map[[#This Row],[MÃ BC]],L_FS[MÃ],L_FS[CHỈ TIÊU],"-")</f>
        <v>Chi phí bán hàng</v>
      </c>
      <c r="I16" t="str">
        <f>_xlfn.XLOOKUP(L_Map[[#This Row],[MÃ TM]],L_TM[MÃ],L_TM[CHỈ TIÊU],"-")</f>
        <v>Chi phí SXKD theo yếu tố</v>
      </c>
    </row>
    <row r="17" spans="1:9" x14ac:dyDescent="0.3">
      <c r="C17" s="6" t="s">
        <v>1130</v>
      </c>
      <c r="D17">
        <f>IF(L_Map[[#This Row],[MÃ BC]]&lt;&gt;"",COUNTIFS(L_Map[MÃ BC],L_Map[[#This Row],[MÃ BC]]),0)</f>
        <v>2</v>
      </c>
      <c r="E17" s="6" t="s">
        <v>229</v>
      </c>
      <c r="F17">
        <f>IF(L_Map[[#This Row],[MÃ TM]]&lt;&gt;"",COUNTIFS(L_Map[MÃ TM],L_Map[[#This Row],[MÃ TM]]),0)</f>
        <v>1</v>
      </c>
      <c r="G17">
        <f>IF(_xlfn.XLOOKUP(L_Map[[#This Row],[MÃ TM]],L_TM[MÃ],L_TM[BCR],0),1,0)</f>
        <v>0</v>
      </c>
      <c r="H17" t="str">
        <f>_xlfn.XLOOKUP(L_Map[[#This Row],[MÃ BC]],L_FS[MÃ],L_FS[CHỈ TIÊU],"-")</f>
        <v>Chi phí quản lý doanh nghiệp</v>
      </c>
      <c r="I17" t="str">
        <f>_xlfn.XLOOKUP(L_Map[[#This Row],[MÃ TM]],L_TM[MÃ],L_TM[CHỈ TIÊU],"-")</f>
        <v>Chi phí QLDN</v>
      </c>
    </row>
    <row r="18" spans="1:9" x14ac:dyDescent="0.3">
      <c r="A18" s="8" t="s">
        <v>35</v>
      </c>
      <c r="C18" s="6" t="s">
        <v>1130</v>
      </c>
      <c r="D18">
        <f>IF(L_Map[[#This Row],[MÃ BC]]&lt;&gt;"",COUNTIFS(L_Map[MÃ BC],L_Map[[#This Row],[MÃ BC]]),0)</f>
        <v>2</v>
      </c>
      <c r="E18" s="6" t="s">
        <v>279</v>
      </c>
      <c r="F18">
        <f>IF(L_Map[[#This Row],[MÃ TM]]&lt;&gt;"",COUNTIFS(L_Map[MÃ TM],L_Map[[#This Row],[MÃ TM]]),0)</f>
        <v>3</v>
      </c>
      <c r="G18">
        <f>IF(_xlfn.XLOOKUP(L_Map[[#This Row],[MÃ TM]],L_TM[MÃ],L_TM[BCR],0),1,0)</f>
        <v>0</v>
      </c>
      <c r="H18" t="str">
        <f>_xlfn.XLOOKUP(L_Map[[#This Row],[MÃ BC]],L_FS[MÃ],L_FS[CHỈ TIÊU],"-")</f>
        <v>Chi phí quản lý doanh nghiệp</v>
      </c>
      <c r="I18" t="str">
        <f>_xlfn.XLOOKUP(L_Map[[#This Row],[MÃ TM]],L_TM[MÃ],L_TM[CHỈ TIÊU],"-")</f>
        <v>Chi phí SXKD theo yếu tố</v>
      </c>
    </row>
    <row r="19" spans="1:9" x14ac:dyDescent="0.3">
      <c r="C19" s="6" t="s">
        <v>1133</v>
      </c>
      <c r="D19">
        <f>IF(L_Map[[#This Row],[MÃ BC]]&lt;&gt;"",COUNTIFS(L_Map[MÃ BC],L_Map[[#This Row],[MÃ BC]]),0)</f>
        <v>1</v>
      </c>
      <c r="E19" s="6" t="s">
        <v>169</v>
      </c>
      <c r="F19">
        <f>IF(L_Map[[#This Row],[MÃ TM]]&lt;&gt;"",COUNTIFS(L_Map[MÃ TM],L_Map[[#This Row],[MÃ TM]]),0)</f>
        <v>1</v>
      </c>
      <c r="G19">
        <f>IF(_xlfn.XLOOKUP(L_Map[[#This Row],[MÃ TM]],L_TM[MÃ],L_TM[BCR],0),1,0)</f>
        <v>0</v>
      </c>
      <c r="H19" t="str">
        <f>_xlfn.XLOOKUP(L_Map[[#This Row],[MÃ BC]],L_FS[MÃ],L_FS[CHỈ TIÊU],"-")</f>
        <v>Thu nhập khác</v>
      </c>
      <c r="I19" t="str">
        <f>_xlfn.XLOOKUP(L_Map[[#This Row],[MÃ TM]],L_TM[MÃ],L_TM[CHỈ TIÊU],"-")</f>
        <v>Thu nhập khác</v>
      </c>
    </row>
    <row r="20" spans="1:9" x14ac:dyDescent="0.3">
      <c r="A20" s="7" t="s">
        <v>36</v>
      </c>
      <c r="C20" s="6" t="s">
        <v>1136</v>
      </c>
      <c r="D20">
        <f>IF(L_Map[[#This Row],[MÃ BC]]&lt;&gt;"",COUNTIFS(L_Map[MÃ BC],L_Map[[#This Row],[MÃ BC]]),0)</f>
        <v>1</v>
      </c>
      <c r="E20" s="6" t="s">
        <v>334</v>
      </c>
      <c r="F20">
        <f>IF(L_Map[[#This Row],[MÃ TM]]&lt;&gt;"",COUNTIFS(L_Map[MÃ TM],L_Map[[#This Row],[MÃ TM]]),0)</f>
        <v>1</v>
      </c>
      <c r="G20">
        <f>IF(_xlfn.XLOOKUP(L_Map[[#This Row],[MÃ TM]],L_TM[MÃ],L_TM[BCR],0),1,0)</f>
        <v>0</v>
      </c>
      <c r="H20" t="str">
        <f>_xlfn.XLOOKUP(L_Map[[#This Row],[MÃ BC]],L_FS[MÃ],L_FS[CHỈ TIÊU],"-")</f>
        <v>Chi phí khác</v>
      </c>
      <c r="I20" t="str">
        <f>_xlfn.XLOOKUP(L_Map[[#This Row],[MÃ TM]],L_TM[MÃ],L_TM[CHỈ TIÊU],"-")</f>
        <v>Chi phí khác</v>
      </c>
    </row>
    <row r="21" spans="1:9" x14ac:dyDescent="0.3">
      <c r="C21" s="6" t="s">
        <v>1139</v>
      </c>
      <c r="D21">
        <f>IF(L_Map[[#This Row],[MÃ BC]]&lt;&gt;"",COUNTIFS(L_Map[MÃ BC],L_Map[[#This Row],[MÃ BC]]),0)</f>
        <v>1</v>
      </c>
      <c r="E21" s="6" t="s">
        <v>319</v>
      </c>
      <c r="F21">
        <f>IF(L_Map[[#This Row],[MÃ TM]]&lt;&gt;"",COUNTIFS(L_Map[MÃ TM],L_Map[[#This Row],[MÃ TM]]),0)</f>
        <v>1</v>
      </c>
      <c r="G21">
        <f>IF(_xlfn.XLOOKUP(L_Map[[#This Row],[MÃ TM]],L_TM[MÃ],L_TM[BCR],0),1,0)</f>
        <v>0</v>
      </c>
      <c r="H21" t="str">
        <f>_xlfn.XLOOKUP(L_Map[[#This Row],[MÃ BC]],L_FS[MÃ],L_FS[CHỈ TIÊU],"-")</f>
        <v>Chi phí thuế TNDN hiện hành</v>
      </c>
      <c r="I21" t="str">
        <f>_xlfn.XLOOKUP(L_Map[[#This Row],[MÃ TM]],L_TM[MÃ],L_TM[CHỈ TIÊU],"-")</f>
        <v>Chi phí thuế TNDN hiện hành</v>
      </c>
    </row>
    <row r="22" spans="1:9" x14ac:dyDescent="0.3">
      <c r="A22" s="8" t="s">
        <v>37</v>
      </c>
      <c r="C22" s="6" t="s">
        <v>1142</v>
      </c>
      <c r="D22">
        <f>IF(L_Map[[#This Row],[MÃ BC]]&lt;&gt;"",COUNTIFS(L_Map[MÃ BC],L_Map[[#This Row],[MÃ BC]]),0)</f>
        <v>1</v>
      </c>
      <c r="E22" s="6" t="s">
        <v>269</v>
      </c>
      <c r="F22">
        <f>IF(L_Map[[#This Row],[MÃ TM]]&lt;&gt;"",COUNTIFS(L_Map[MÃ TM],L_Map[[#This Row],[MÃ TM]]),0)</f>
        <v>1</v>
      </c>
      <c r="G22">
        <f>IF(_xlfn.XLOOKUP(L_Map[[#This Row],[MÃ TM]],L_TM[MÃ],L_TM[BCR],0),1,0)</f>
        <v>0</v>
      </c>
      <c r="H22" t="str">
        <f>_xlfn.XLOOKUP(L_Map[[#This Row],[MÃ BC]],L_FS[MÃ],L_FS[CHỈ TIÊU],"-")</f>
        <v>Chi phí thuế TNDN hoãn lại</v>
      </c>
      <c r="I22" t="str">
        <f>_xlfn.XLOOKUP(L_Map[[#This Row],[MÃ TM]],L_TM[MÃ],L_TM[CHỈ TIÊU],"-")</f>
        <v>Chi phí thuế TNDN hoãn lại</v>
      </c>
    </row>
    <row r="23" spans="1:9" x14ac:dyDescent="0.3">
      <c r="C23" s="6" t="s">
        <v>1170</v>
      </c>
      <c r="D23">
        <f>IF(L_Map[[#This Row],[MÃ BC]]&lt;&gt;"",COUNTIFS(L_Map[MÃ BC],L_Map[[#This Row],[MÃ BC]]),0)</f>
        <v>1</v>
      </c>
      <c r="E23" s="6"/>
      <c r="F23">
        <f>IF(L_Map[[#This Row],[MÃ TM]]&lt;&gt;"",COUNTIFS(L_Map[MÃ TM],L_Map[[#This Row],[MÃ TM]]),0)</f>
        <v>0</v>
      </c>
      <c r="G23">
        <f>IF(_xlfn.XLOOKUP(L_Map[[#This Row],[MÃ TM]],L_TM[MÃ],L_TM[BCR],0),1,0)</f>
        <v>0</v>
      </c>
      <c r="H23" t="str">
        <f>_xlfn.XLOOKUP(L_Map[[#This Row],[MÃ BC]],L_FS[MÃ],L_FS[CHỈ TIÊU],"-")</f>
        <v>Lợi nhuận sau thuế của công ty mẹ</v>
      </c>
      <c r="I23" t="str">
        <f>_xlfn.XLOOKUP(L_Map[[#This Row],[MÃ TM]],L_TM[MÃ],L_TM[CHỈ TIÊU],"-")</f>
        <v>-</v>
      </c>
    </row>
    <row r="24" spans="1:9" x14ac:dyDescent="0.3">
      <c r="A24" s="8" t="s">
        <v>38</v>
      </c>
      <c r="C24" s="6" t="s">
        <v>1148</v>
      </c>
      <c r="D24">
        <f>IF(L_Map[[#This Row],[MÃ BC]]&lt;&gt;"",COUNTIFS(L_Map[MÃ BC],L_Map[[#This Row],[MÃ BC]]),0)</f>
        <v>1</v>
      </c>
      <c r="E24" s="6"/>
      <c r="F24">
        <f>IF(L_Map[[#This Row],[MÃ TM]]&lt;&gt;"",COUNTIFS(L_Map[MÃ TM],L_Map[[#This Row],[MÃ TM]]),0)</f>
        <v>0</v>
      </c>
      <c r="G24">
        <f>IF(_xlfn.XLOOKUP(L_Map[[#This Row],[MÃ TM]],L_TM[MÃ],L_TM[BCR],0),1,0)</f>
        <v>0</v>
      </c>
      <c r="H24" t="str">
        <f>_xlfn.XLOOKUP(L_Map[[#This Row],[MÃ BC]],L_FS[MÃ],L_FS[CHỈ TIÊU],"-")</f>
        <v>Lợi nhuận sau thuế của CĐ không ks</v>
      </c>
      <c r="I24" t="str">
        <f>_xlfn.XLOOKUP(L_Map[[#This Row],[MÃ TM]],L_TM[MÃ],L_TM[CHỈ TIÊU],"-")</f>
        <v>-</v>
      </c>
    </row>
    <row r="25" spans="1:9" x14ac:dyDescent="0.3">
      <c r="C25" s="6" t="s">
        <v>751</v>
      </c>
      <c r="D25">
        <f>IF(L_Map[[#This Row],[MÃ BC]]&lt;&gt;"",COUNTIFS(L_Map[MÃ BC],L_Map[[#This Row],[MÃ BC]]),0)</f>
        <v>1</v>
      </c>
      <c r="E25" s="6" t="s">
        <v>1247</v>
      </c>
      <c r="F25">
        <f>IF(L_Map[[#This Row],[MÃ TM]]&lt;&gt;"",COUNTIFS(L_Map[MÃ TM],L_Map[[#This Row],[MÃ TM]]),0)</f>
        <v>2</v>
      </c>
      <c r="G25">
        <f>IF(_xlfn.XLOOKUP(L_Map[[#This Row],[MÃ TM]],L_TM[MÃ],L_TM[BCR],0),1,0)</f>
        <v>0</v>
      </c>
      <c r="H25" t="str">
        <f>_xlfn.XLOOKUP(L_Map[[#This Row],[MÃ BC]],L_FS[MÃ],L_FS[CHỈ TIÊU],"-")</f>
        <v>Tiền</v>
      </c>
      <c r="I25" t="str">
        <f>_xlfn.XLOOKUP(L_Map[[#This Row],[MÃ TM]],L_TM[MÃ],L_TM[CHỈ TIÊU],"-")</f>
        <v>Tiền và tương đương tiền</v>
      </c>
    </row>
    <row r="26" spans="1:9" x14ac:dyDescent="0.3">
      <c r="A26" s="8" t="s">
        <v>39</v>
      </c>
      <c r="C26" s="6" t="s">
        <v>754</v>
      </c>
      <c r="D26">
        <f>IF(L_Map[[#This Row],[MÃ BC]]&lt;&gt;"",COUNTIFS(L_Map[MÃ BC],L_Map[[#This Row],[MÃ BC]]),0)</f>
        <v>1</v>
      </c>
      <c r="E26" s="6" t="s">
        <v>1247</v>
      </c>
      <c r="F26">
        <f>IF(L_Map[[#This Row],[MÃ TM]]&lt;&gt;"",COUNTIFS(L_Map[MÃ TM],L_Map[[#This Row],[MÃ TM]]),0)</f>
        <v>2</v>
      </c>
      <c r="G26">
        <f>IF(_xlfn.XLOOKUP(L_Map[[#This Row],[MÃ TM]],L_TM[MÃ],L_TM[BCR],0),1,0)</f>
        <v>0</v>
      </c>
      <c r="H26" t="str">
        <f>_xlfn.XLOOKUP(L_Map[[#This Row],[MÃ BC]],L_FS[MÃ],L_FS[CHỈ TIÊU],"-")</f>
        <v>Các khoản tương đương tiền</v>
      </c>
      <c r="I26" t="str">
        <f>_xlfn.XLOOKUP(L_Map[[#This Row],[MÃ TM]],L_TM[MÃ],L_TM[CHỈ TIÊU],"-")</f>
        <v>Tiền và tương đương tiền</v>
      </c>
    </row>
    <row r="27" spans="1:9" x14ac:dyDescent="0.3">
      <c r="C27" s="6" t="s">
        <v>758</v>
      </c>
      <c r="D27">
        <f>IF(L_Map[[#This Row],[MÃ BC]]&lt;&gt;"",COUNTIFS(L_Map[MÃ BC],L_Map[[#This Row],[MÃ BC]]),0)</f>
        <v>1</v>
      </c>
      <c r="E27" s="6" t="s">
        <v>1130</v>
      </c>
      <c r="F27">
        <f>IF(L_Map[[#This Row],[MÃ TM]]&lt;&gt;"",COUNTIFS(L_Map[MÃ TM],L_Map[[#This Row],[MÃ TM]]),0)</f>
        <v>1</v>
      </c>
      <c r="G27">
        <f>IF(_xlfn.XLOOKUP(L_Map[[#This Row],[MÃ TM]],L_TM[MÃ],L_TM[BCR],0),1,0)</f>
        <v>0</v>
      </c>
      <c r="H27" t="str">
        <f>_xlfn.XLOOKUP(L_Map[[#This Row],[MÃ BC]],L_FS[MÃ],L_FS[CHỈ TIÊU],"-")</f>
        <v>Chứng khoán kinh doanh</v>
      </c>
      <c r="I27" t="str">
        <f>_xlfn.XLOOKUP(L_Map[[#This Row],[MÃ TM]],L_TM[MÃ],L_TM[CHỈ TIÊU],"-")</f>
        <v>Chứng khoán kinh doanh</v>
      </c>
    </row>
    <row r="28" spans="1:9" x14ac:dyDescent="0.3">
      <c r="A28" s="8" t="s">
        <v>40</v>
      </c>
      <c r="C28" s="6" t="s">
        <v>893</v>
      </c>
      <c r="D28">
        <f>IF(L_Map[[#This Row],[MÃ BC]]&lt;&gt;"",COUNTIFS(L_Map[MÃ BC],L_Map[[#This Row],[MÃ BC]]),0)</f>
        <v>1</v>
      </c>
      <c r="E28" s="6" t="s">
        <v>1261</v>
      </c>
      <c r="F28">
        <f>IF(L_Map[[#This Row],[MÃ TM]]&lt;&gt;"",COUNTIFS(L_Map[MÃ TM],L_Map[[#This Row],[MÃ TM]]),0)</f>
        <v>1</v>
      </c>
      <c r="G28">
        <f>IF(_xlfn.XLOOKUP(L_Map[[#This Row],[MÃ TM]],L_TM[MÃ],L_TM[BCR],0),1,0)</f>
        <v>0</v>
      </c>
      <c r="H28" t="str">
        <f>_xlfn.XLOOKUP(L_Map[[#This Row],[MÃ BC]],L_FS[MÃ],L_FS[CHỈ TIÊU],"-")</f>
        <v>Dự phòng giảm giá chứng khoán kinh doanh (*)</v>
      </c>
      <c r="I28" t="str">
        <f>_xlfn.XLOOKUP(L_Map[[#This Row],[MÃ TM]],L_TM[MÃ],L_TM[CHỈ TIÊU],"-")</f>
        <v>Dự phòng giảm giá chứng khoán kinh doanh (*)</v>
      </c>
    </row>
    <row r="29" spans="1:9" x14ac:dyDescent="0.3">
      <c r="C29" s="6" t="s">
        <v>762</v>
      </c>
      <c r="D29">
        <f>IF(L_Map[[#This Row],[MÃ BC]]&lt;&gt;"",COUNTIFS(L_Map[MÃ BC],L_Map[[#This Row],[MÃ BC]]),0)</f>
        <v>1</v>
      </c>
      <c r="E29" s="6" t="s">
        <v>1102</v>
      </c>
      <c r="F29">
        <f>IF(L_Map[[#This Row],[MÃ TM]]&lt;&gt;"",COUNTIFS(L_Map[MÃ TM],L_Map[[#This Row],[MÃ TM]]),0)</f>
        <v>1</v>
      </c>
      <c r="G29">
        <f>IF(_xlfn.XLOOKUP(L_Map[[#This Row],[MÃ TM]],L_TM[MÃ],L_TM[BCR],0),1,0)</f>
        <v>0</v>
      </c>
      <c r="H29" t="str">
        <f>_xlfn.XLOOKUP(L_Map[[#This Row],[MÃ BC]],L_FS[MÃ],L_FS[CHỈ TIÊU],"-")</f>
        <v>Đầu tư nắm giữ đến ngày đáo hạn ngắn hạn</v>
      </c>
      <c r="I29" t="str">
        <f>_xlfn.XLOOKUP(L_Map[[#This Row],[MÃ TM]],L_TM[MÃ],L_TM[CHỈ TIÊU],"-")</f>
        <v>Đầu tư nắm giữ đến ngày đáo hạn ngắn hạn</v>
      </c>
    </row>
    <row r="30" spans="1:9" x14ac:dyDescent="0.3">
      <c r="C30" s="6" t="s">
        <v>788</v>
      </c>
      <c r="D30">
        <f>IF(L_Map[[#This Row],[MÃ BC]]&lt;&gt;"",COUNTIFS(L_Map[MÃ BC],L_Map[[#This Row],[MÃ BC]]),0)</f>
        <v>2</v>
      </c>
      <c r="E30" s="6" t="s">
        <v>1133</v>
      </c>
      <c r="F30">
        <f>IF(L_Map[[#This Row],[MÃ TM]]&lt;&gt;"",COUNTIFS(L_Map[MÃ TM],L_Map[[#This Row],[MÃ TM]]),0)</f>
        <v>1</v>
      </c>
      <c r="G30">
        <f>IF(_xlfn.XLOOKUP(L_Map[[#This Row],[MÃ TM]],L_TM[MÃ],L_TM[BCR],0),1,0)</f>
        <v>0</v>
      </c>
      <c r="H30" t="str">
        <f>_xlfn.XLOOKUP(L_Map[[#This Row],[MÃ BC]],L_FS[MÃ],L_FS[CHỈ TIÊU],"-")</f>
        <v>Phải thu ngắn hạn của khách hàng</v>
      </c>
      <c r="I30" t="str">
        <f>_xlfn.XLOOKUP(L_Map[[#This Row],[MÃ TM]],L_TM[MÃ],L_TM[CHỈ TIÊU],"-")</f>
        <v>Phải thu của khách hàng ngắn hạn</v>
      </c>
    </row>
    <row r="31" spans="1:9" x14ac:dyDescent="0.3">
      <c r="C31" s="6" t="s">
        <v>788</v>
      </c>
      <c r="D31">
        <f>IF(L_Map[[#This Row],[MÃ BC]]&lt;&gt;"",COUNTIFS(L_Map[MÃ BC],L_Map[[#This Row],[MÃ BC]]),0)</f>
        <v>2</v>
      </c>
      <c r="E31" s="6" t="s">
        <v>1266</v>
      </c>
      <c r="F31">
        <f>IF(L_Map[[#This Row],[MÃ TM]]&lt;&gt;"",COUNTIFS(L_Map[MÃ TM],L_Map[[#This Row],[MÃ TM]]),0)</f>
        <v>1</v>
      </c>
      <c r="G31">
        <f>IF(_xlfn.XLOOKUP(L_Map[[#This Row],[MÃ TM]],L_TM[MÃ],L_TM[BCR],0),1,0)</f>
        <v>1</v>
      </c>
      <c r="H31" t="str">
        <f>_xlfn.XLOOKUP(L_Map[[#This Row],[MÃ BC]],L_FS[MÃ],L_FS[CHỈ TIÊU],"-")</f>
        <v>Phải thu ngắn hạn của khách hàng</v>
      </c>
      <c r="I31" t="str">
        <f>_xlfn.XLOOKUP(L_Map[[#This Row],[MÃ TM]],L_TM[MÃ],L_TM[CHỈ TIÊU],"-")</f>
        <v>Phải thu của khách hàng ngắn hạn (BC riêng)</v>
      </c>
    </row>
    <row r="32" spans="1:9" x14ac:dyDescent="0.3">
      <c r="C32" s="6" t="s">
        <v>933</v>
      </c>
      <c r="D32">
        <f>IF(L_Map[[#This Row],[MÃ BC]]&lt;&gt;"",COUNTIFS(L_Map[MÃ BC],L_Map[[#This Row],[MÃ BC]]),0)</f>
        <v>2</v>
      </c>
      <c r="E32" s="6" t="s">
        <v>1271</v>
      </c>
      <c r="F32">
        <f>IF(L_Map[[#This Row],[MÃ TM]]&lt;&gt;"",COUNTIFS(L_Map[MÃ TM],L_Map[[#This Row],[MÃ TM]]),0)</f>
        <v>1</v>
      </c>
      <c r="G32">
        <f>IF(_xlfn.XLOOKUP(L_Map[[#This Row],[MÃ TM]],L_TM[MÃ],L_TM[BCR],0),1,0)</f>
        <v>0</v>
      </c>
      <c r="H32" t="str">
        <f>_xlfn.XLOOKUP(L_Map[[#This Row],[MÃ BC]],L_FS[MÃ],L_FS[CHỈ TIÊU],"-")</f>
        <v>Trả trước cho người bán ngắn hạn</v>
      </c>
      <c r="I32" t="str">
        <f>_xlfn.XLOOKUP(L_Map[[#This Row],[MÃ TM]],L_TM[MÃ],L_TM[CHỈ TIÊU],"-")</f>
        <v>Trả trước cho người bán ngắn hạn</v>
      </c>
    </row>
    <row r="33" spans="3:9" x14ac:dyDescent="0.3">
      <c r="C33" s="6" t="s">
        <v>933</v>
      </c>
      <c r="D33">
        <f>IF(L_Map[[#This Row],[MÃ BC]]&lt;&gt;"",COUNTIFS(L_Map[MÃ BC],L_Map[[#This Row],[MÃ BC]]),0)</f>
        <v>2</v>
      </c>
      <c r="E33" s="6" t="s">
        <v>1272</v>
      </c>
      <c r="F33">
        <f>IF(L_Map[[#This Row],[MÃ TM]]&lt;&gt;"",COUNTIFS(L_Map[MÃ TM],L_Map[[#This Row],[MÃ TM]]),0)</f>
        <v>1</v>
      </c>
      <c r="G33">
        <f>IF(_xlfn.XLOOKUP(L_Map[[#This Row],[MÃ TM]],L_TM[MÃ],L_TM[BCR],0),1,0)</f>
        <v>1</v>
      </c>
      <c r="H33" t="str">
        <f>_xlfn.XLOOKUP(L_Map[[#This Row],[MÃ BC]],L_FS[MÃ],L_FS[CHỈ TIÊU],"-")</f>
        <v>Trả trước cho người bán ngắn hạn</v>
      </c>
      <c r="I33" t="str">
        <f>_xlfn.XLOOKUP(L_Map[[#This Row],[MÃ TM]],L_TM[MÃ],L_TM[CHỈ TIÊU],"-")</f>
        <v>Trả trước cho người bán ngắn hạn (BC riêng)</v>
      </c>
    </row>
    <row r="34" spans="3:9" x14ac:dyDescent="0.3">
      <c r="C34" s="6" t="s">
        <v>99</v>
      </c>
      <c r="D34">
        <f>IF(L_Map[[#This Row],[MÃ BC]]&lt;&gt;"",COUNTIFS(L_Map[MÃ BC],L_Map[[#This Row],[MÃ BC]]),0)</f>
        <v>1</v>
      </c>
      <c r="E34" s="6" t="s">
        <v>1294</v>
      </c>
      <c r="F34">
        <f>IF(L_Map[[#This Row],[MÃ TM]]&lt;&gt;"",COUNTIFS(L_Map[MÃ TM],L_Map[[#This Row],[MÃ TM]]),0)</f>
        <v>1</v>
      </c>
      <c r="G34">
        <f>IF(_xlfn.XLOOKUP(L_Map[[#This Row],[MÃ TM]],L_TM[MÃ],L_TM[BCR],0),1,0)</f>
        <v>0</v>
      </c>
      <c r="H34" t="str">
        <f>_xlfn.XLOOKUP(L_Map[[#This Row],[MÃ BC]],L_FS[MÃ],L_FS[CHỈ TIÊU],"-")</f>
        <v>Phải thu nội bộ ngắn hạn</v>
      </c>
      <c r="I34" t="str">
        <f>_xlfn.XLOOKUP(L_Map[[#This Row],[MÃ TM]],L_TM[MÃ],L_TM[CHỈ TIÊU],"-")</f>
        <v>Phải thu nội bộ ngắn hạn</v>
      </c>
    </row>
    <row r="35" spans="3:9" x14ac:dyDescent="0.3">
      <c r="C35" s="6" t="s">
        <v>994</v>
      </c>
      <c r="D35">
        <f>IF(L_Map[[#This Row],[MÃ BC]]&lt;&gt;"",COUNTIFS(L_Map[MÃ BC],L_Map[[#This Row],[MÃ BC]]),0)</f>
        <v>1</v>
      </c>
      <c r="E35" s="6" t="s">
        <v>1296</v>
      </c>
      <c r="F35">
        <f>IF(L_Map[[#This Row],[MÃ TM]]&lt;&gt;"",COUNTIFS(L_Map[MÃ TM],L_Map[[#This Row],[MÃ TM]]),0)</f>
        <v>1</v>
      </c>
      <c r="G35">
        <f>IF(_xlfn.XLOOKUP(L_Map[[#This Row],[MÃ TM]],L_TM[MÃ],L_TM[BCR],0),1,0)</f>
        <v>0</v>
      </c>
      <c r="H35" t="str">
        <f>_xlfn.XLOOKUP(L_Map[[#This Row],[MÃ BC]],L_FS[MÃ],L_FS[CHỈ TIÊU],"-")</f>
        <v>Phải thu theo tiến độ kế hoạch HĐXD</v>
      </c>
      <c r="I35" t="str">
        <f>_xlfn.XLOOKUP(L_Map[[#This Row],[MÃ TM]],L_TM[MÃ],L_TM[CHỈ TIÊU],"-")</f>
        <v>Phải thu theo tiến độ kế hoạch HĐXD</v>
      </c>
    </row>
    <row r="36" spans="3:9" x14ac:dyDescent="0.3">
      <c r="C36" s="6" t="s">
        <v>779</v>
      </c>
      <c r="D36">
        <f>IF(L_Map[[#This Row],[MÃ BC]]&lt;&gt;"",COUNTIFS(L_Map[MÃ BC],L_Map[[#This Row],[MÃ BC]]),0)</f>
        <v>1</v>
      </c>
      <c r="E36" s="6" t="s">
        <v>1283</v>
      </c>
      <c r="F36">
        <f>IF(L_Map[[#This Row],[MÃ TM]]&lt;&gt;"",COUNTIFS(L_Map[MÃ TM],L_Map[[#This Row],[MÃ TM]]),0)</f>
        <v>1</v>
      </c>
      <c r="G36">
        <f>IF(_xlfn.XLOOKUP(L_Map[[#This Row],[MÃ TM]],L_TM[MÃ],L_TM[BCR],0),1,0)</f>
        <v>0</v>
      </c>
      <c r="H36" t="str">
        <f>_xlfn.XLOOKUP(L_Map[[#This Row],[MÃ BC]],L_FS[MÃ],L_FS[CHỈ TIÊU],"-")</f>
        <v>Phải thu về cho vay ngắn hạn</v>
      </c>
      <c r="I36" t="str">
        <f>_xlfn.XLOOKUP(L_Map[[#This Row],[MÃ TM]],L_TM[MÃ],L_TM[CHỈ TIÊU],"-")</f>
        <v>Phải thu về cho vay ngắn hạn</v>
      </c>
    </row>
    <row r="37" spans="3:9" x14ac:dyDescent="0.3">
      <c r="C37" s="6" t="s">
        <v>799</v>
      </c>
      <c r="D37">
        <f>IF(L_Map[[#This Row],[MÃ BC]]&lt;&gt;"",COUNTIFS(L_Map[MÃ BC],L_Map[[#This Row],[MÃ BC]]),0)</f>
        <v>2</v>
      </c>
      <c r="E37" s="6" t="s">
        <v>1277</v>
      </c>
      <c r="F37">
        <f>IF(L_Map[[#This Row],[MÃ TM]]&lt;&gt;"",COUNTIFS(L_Map[MÃ TM],L_Map[[#This Row],[MÃ TM]]),0)</f>
        <v>1</v>
      </c>
      <c r="G37">
        <f>IF(_xlfn.XLOOKUP(L_Map[[#This Row],[MÃ TM]],L_TM[MÃ],L_TM[BCR],0),1,0)</f>
        <v>0</v>
      </c>
      <c r="H37" t="str">
        <f>_xlfn.XLOOKUP(L_Map[[#This Row],[MÃ BC]],L_FS[MÃ],L_FS[CHỈ TIÊU],"-")</f>
        <v>Các khoản phải thu khác</v>
      </c>
      <c r="I37" t="str">
        <f>_xlfn.XLOOKUP(L_Map[[#This Row],[MÃ TM]],L_TM[MÃ],L_TM[CHỈ TIÊU],"-")</f>
        <v>Phải thu khác ngắn hạn</v>
      </c>
    </row>
    <row r="38" spans="3:9" x14ac:dyDescent="0.3">
      <c r="C38" s="6" t="s">
        <v>799</v>
      </c>
      <c r="D38">
        <f>IF(L_Map[[#This Row],[MÃ BC]]&lt;&gt;"",COUNTIFS(L_Map[MÃ BC],L_Map[[#This Row],[MÃ BC]]),0)</f>
        <v>2</v>
      </c>
      <c r="E38" s="6" t="s">
        <v>1279</v>
      </c>
      <c r="F38">
        <f>IF(L_Map[[#This Row],[MÃ TM]]&lt;&gt;"",COUNTIFS(L_Map[MÃ TM],L_Map[[#This Row],[MÃ TM]]),0)</f>
        <v>1</v>
      </c>
      <c r="G38">
        <f>IF(_xlfn.XLOOKUP(L_Map[[#This Row],[MÃ TM]],L_TM[MÃ],L_TM[BCR],0),1,0)</f>
        <v>1</v>
      </c>
      <c r="H38" t="str">
        <f>_xlfn.XLOOKUP(L_Map[[#This Row],[MÃ BC]],L_FS[MÃ],L_FS[CHỈ TIÊU],"-")</f>
        <v>Các khoản phải thu khác</v>
      </c>
      <c r="I38" t="str">
        <f>_xlfn.XLOOKUP(L_Map[[#This Row],[MÃ TM]],L_TM[MÃ],L_TM[CHỈ TIÊU],"-")</f>
        <v>Phải thu khác ngắn hạn</v>
      </c>
    </row>
    <row r="39" spans="3:9" x14ac:dyDescent="0.3">
      <c r="C39" s="6" t="s">
        <v>899</v>
      </c>
      <c r="D39">
        <f>IF(L_Map[[#This Row],[MÃ BC]]&lt;&gt;"",COUNTIFS(L_Map[MÃ BC],L_Map[[#This Row],[MÃ BC]]),0)</f>
        <v>1</v>
      </c>
      <c r="E39" s="6" t="s">
        <v>1285</v>
      </c>
      <c r="F39">
        <f>IF(L_Map[[#This Row],[MÃ TM]]&lt;&gt;"",COUNTIFS(L_Map[MÃ TM],L_Map[[#This Row],[MÃ TM]]),0)</f>
        <v>1</v>
      </c>
      <c r="G39">
        <f>IF(_xlfn.XLOOKUP(L_Map[[#This Row],[MÃ TM]],L_TM[MÃ],L_TM[BCR],0),1,0)</f>
        <v>0</v>
      </c>
      <c r="H39" t="str">
        <f>_xlfn.XLOOKUP(L_Map[[#This Row],[MÃ BC]],L_FS[MÃ],L_FS[CHỈ TIÊU],"-")</f>
        <v>Dự phòng phải thu ngắn hạn khó đòi (*)</v>
      </c>
      <c r="I39" t="str">
        <f>_xlfn.XLOOKUP(L_Map[[#This Row],[MÃ TM]],L_TM[MÃ],L_TM[CHỈ TIÊU],"-")</f>
        <v>Dự phòng phải thu khó đòi ngắn hạn (*)</v>
      </c>
    </row>
    <row r="40" spans="3:9" x14ac:dyDescent="0.3">
      <c r="C40" s="6" t="s">
        <v>504</v>
      </c>
      <c r="D40">
        <f>IF(L_Map[[#This Row],[MÃ BC]]&lt;&gt;"",COUNTIFS(L_Map[MÃ BC],L_Map[[#This Row],[MÃ BC]]),0)</f>
        <v>1</v>
      </c>
      <c r="E40" s="6" t="s">
        <v>1291</v>
      </c>
      <c r="F40">
        <f>IF(L_Map[[#This Row],[MÃ TM]]&lt;&gt;"",COUNTIFS(L_Map[MÃ TM],L_Map[[#This Row],[MÃ TM]]),0)</f>
        <v>1</v>
      </c>
      <c r="G40">
        <f>IF(_xlfn.XLOOKUP(L_Map[[#This Row],[MÃ TM]],L_TM[MÃ],L_TM[BCR],0),1,0)</f>
        <v>0</v>
      </c>
      <c r="H40" t="str">
        <f>_xlfn.XLOOKUP(L_Map[[#This Row],[MÃ BC]],L_FS[MÃ],L_FS[CHỈ TIÊU],"-")</f>
        <v>Tài sản thiếu chờ xử lý</v>
      </c>
      <c r="I40" t="str">
        <f>_xlfn.XLOOKUP(L_Map[[#This Row],[MÃ TM]],L_TM[MÃ],L_TM[CHỈ TIÊU],"-")</f>
        <v>Tài sản thiếu chờ xử lý</v>
      </c>
    </row>
    <row r="41" spans="3:9" x14ac:dyDescent="0.3">
      <c r="C41" s="6" t="s">
        <v>834</v>
      </c>
      <c r="D41">
        <f>IF(L_Map[[#This Row],[MÃ BC]]&lt;&gt;"",COUNTIFS(L_Map[MÃ BC],L_Map[[#This Row],[MÃ BC]]),0)</f>
        <v>1</v>
      </c>
      <c r="E41" s="6" t="s">
        <v>1297</v>
      </c>
      <c r="F41">
        <f>IF(L_Map[[#This Row],[MÃ TM]]&lt;&gt;"",COUNTIFS(L_Map[MÃ TM],L_Map[[#This Row],[MÃ TM]]),0)</f>
        <v>1</v>
      </c>
      <c r="G41">
        <f>IF(_xlfn.XLOOKUP(L_Map[[#This Row],[MÃ TM]],L_TM[MÃ],L_TM[BCR],0),1,0)</f>
        <v>0</v>
      </c>
      <c r="H41" t="str">
        <f>_xlfn.XLOOKUP(L_Map[[#This Row],[MÃ BC]],L_FS[MÃ],L_FS[CHỈ TIÊU],"-")</f>
        <v>Hàng tồn kho</v>
      </c>
      <c r="I41" t="str">
        <f>_xlfn.XLOOKUP(L_Map[[#This Row],[MÃ TM]],L_TM[MÃ],L_TM[CHỈ TIÊU],"-")</f>
        <v>Hàng tồn kho</v>
      </c>
    </row>
    <row r="42" spans="3:9" x14ac:dyDescent="0.3">
      <c r="C42" s="6" t="s">
        <v>905</v>
      </c>
      <c r="D42">
        <f>IF(L_Map[[#This Row],[MÃ BC]]&lt;&gt;"",COUNTIFS(L_Map[MÃ BC],L_Map[[#This Row],[MÃ BC]]),0)</f>
        <v>1</v>
      </c>
      <c r="E42" s="6" t="s">
        <v>1298</v>
      </c>
      <c r="F42">
        <f>IF(L_Map[[#This Row],[MÃ TM]]&lt;&gt;"",COUNTIFS(L_Map[MÃ TM],L_Map[[#This Row],[MÃ TM]]),0)</f>
        <v>1</v>
      </c>
      <c r="G42">
        <f>IF(_xlfn.XLOOKUP(L_Map[[#This Row],[MÃ TM]],L_TM[MÃ],L_TM[BCR],0),1,0)</f>
        <v>0</v>
      </c>
      <c r="H42" t="str">
        <f>_xlfn.XLOOKUP(L_Map[[#This Row],[MÃ BC]],L_FS[MÃ],L_FS[CHỈ TIÊU],"-")</f>
        <v>Dự phòng giảm giá hàng tồn kho (*)</v>
      </c>
      <c r="I42" t="str">
        <f>_xlfn.XLOOKUP(L_Map[[#This Row],[MÃ TM]],L_TM[MÃ],L_TM[CHỈ TIÊU],"-")</f>
        <v>Dự phòng giảm giá hàng tồn kho (*)</v>
      </c>
    </row>
    <row r="43" spans="3:9" x14ac:dyDescent="0.3">
      <c r="C43" s="6" t="s">
        <v>79</v>
      </c>
      <c r="D43">
        <f>IF(L_Map[[#This Row],[MÃ BC]]&lt;&gt;"",COUNTIFS(L_Map[MÃ BC],L_Map[[#This Row],[MÃ BC]]),0)</f>
        <v>1</v>
      </c>
      <c r="E43" s="6" t="s">
        <v>788</v>
      </c>
      <c r="F43">
        <f>IF(L_Map[[#This Row],[MÃ TM]]&lt;&gt;"",COUNTIFS(L_Map[MÃ TM],L_Map[[#This Row],[MÃ TM]]),0)</f>
        <v>1</v>
      </c>
      <c r="G43">
        <f>IF(_xlfn.XLOOKUP(L_Map[[#This Row],[MÃ TM]],L_TM[MÃ],L_TM[BCR],0),1,0)</f>
        <v>0</v>
      </c>
      <c r="H43" t="str">
        <f>_xlfn.XLOOKUP(L_Map[[#This Row],[MÃ BC]],L_FS[MÃ],L_FS[CHỈ TIÊU],"-")</f>
        <v>Chi phí trả trước ngắn hạn</v>
      </c>
      <c r="I43" t="str">
        <f>_xlfn.XLOOKUP(L_Map[[#This Row],[MÃ TM]],L_TM[MÃ],L_TM[CHỈ TIÊU],"-")</f>
        <v>Chi phí trả trước ngắn hạn</v>
      </c>
    </row>
    <row r="44" spans="3:9" x14ac:dyDescent="0.3">
      <c r="C44" s="6" t="s">
        <v>836</v>
      </c>
      <c r="D44">
        <f>IF(L_Map[[#This Row],[MÃ BC]]&lt;&gt;"",COUNTIFS(L_Map[MÃ BC],L_Map[[#This Row],[MÃ BC]]),0)</f>
        <v>1</v>
      </c>
      <c r="E44" s="6" t="s">
        <v>1332</v>
      </c>
      <c r="F44">
        <f>IF(L_Map[[#This Row],[MÃ TM]]&lt;&gt;"",COUNTIFS(L_Map[MÃ TM],L_Map[[#This Row],[MÃ TM]]),0)</f>
        <v>2</v>
      </c>
      <c r="G44">
        <f>IF(_xlfn.XLOOKUP(L_Map[[#This Row],[MÃ TM]],L_TM[MÃ],L_TM[BCR],0),1,0)</f>
        <v>0</v>
      </c>
      <c r="H44" t="str">
        <f>_xlfn.XLOOKUP(L_Map[[#This Row],[MÃ BC]],L_FS[MÃ],L_FS[CHỈ TIÊU],"-")</f>
        <v>Thuế và các khoản phải thu Nhà nước</v>
      </c>
      <c r="I44" t="str">
        <f>_xlfn.XLOOKUP(L_Map[[#This Row],[MÃ TM]],L_TM[MÃ],L_TM[CHỈ TIÊU],"-")</f>
        <v>Thuế và các khoản phải nộp Nhà nước</v>
      </c>
    </row>
    <row r="45" spans="3:9" x14ac:dyDescent="0.3">
      <c r="C45" s="6" t="s">
        <v>841</v>
      </c>
      <c r="D45">
        <f>IF(L_Map[[#This Row],[MÃ BC]]&lt;&gt;"",COUNTIFS(L_Map[MÃ BC],L_Map[[#This Row],[MÃ BC]]),0)</f>
        <v>1</v>
      </c>
      <c r="E45" s="6" t="s">
        <v>1371</v>
      </c>
      <c r="F45">
        <f>IF(L_Map[[#This Row],[MÃ TM]]&lt;&gt;"",COUNTIFS(L_Map[MÃ TM],L_Map[[#This Row],[MÃ TM]]),0)</f>
        <v>0</v>
      </c>
      <c r="G45">
        <f>IF(_xlfn.XLOOKUP(L_Map[[#This Row],[MÃ TM]],L_TM[MÃ],L_TM[BCR],0),1,0)</f>
        <v>0</v>
      </c>
      <c r="H45" t="str">
        <f>_xlfn.XLOOKUP(L_Map[[#This Row],[MÃ BC]],L_FS[MÃ],L_FS[CHỈ TIÊU],"-")</f>
        <v>Giao dịch mua bán lại trái phiếu Chính phủ</v>
      </c>
      <c r="I45" t="str">
        <f>_xlfn.XLOOKUP(L_Map[[#This Row],[MÃ TM]],L_TM[MÃ],L_TM[CHỈ TIÊU],"-")</f>
        <v>-</v>
      </c>
    </row>
    <row r="46" spans="3:9" x14ac:dyDescent="0.3">
      <c r="C46" s="6" t="s">
        <v>846</v>
      </c>
      <c r="D46">
        <f>IF(L_Map[[#This Row],[MÃ BC]]&lt;&gt;"",COUNTIFS(L_Map[MÃ BC],L_Map[[#This Row],[MÃ BC]]),0)</f>
        <v>1</v>
      </c>
      <c r="E46" s="6" t="s">
        <v>1170</v>
      </c>
      <c r="F46">
        <f>IF(L_Map[[#This Row],[MÃ TM]]&lt;&gt;"",COUNTIFS(L_Map[MÃ TM],L_Map[[#This Row],[MÃ TM]]),0)</f>
        <v>1</v>
      </c>
      <c r="G46">
        <f>IF(_xlfn.XLOOKUP(L_Map[[#This Row],[MÃ TM]],L_TM[MÃ],L_TM[BCR],0),1,0)</f>
        <v>0</v>
      </c>
      <c r="H46" t="str">
        <f>_xlfn.XLOOKUP(L_Map[[#This Row],[MÃ BC]],L_FS[MÃ],L_FS[CHỈ TIÊU],"-")</f>
        <v>Tài sản ngắn hạn khác</v>
      </c>
      <c r="I46" t="str">
        <f>_xlfn.XLOOKUP(L_Map[[#This Row],[MÃ TM]],L_TM[MÃ],L_TM[CHỈ TIÊU],"-")</f>
        <v>Tài sản khác ngắn hạn</v>
      </c>
    </row>
    <row r="47" spans="3:9" x14ac:dyDescent="0.3">
      <c r="C47" s="6" t="s">
        <v>792</v>
      </c>
      <c r="D47">
        <f>IF(L_Map[[#This Row],[MÃ BC]]&lt;&gt;"",COUNTIFS(L_Map[MÃ BC],L_Map[[#This Row],[MÃ BC]]),0)</f>
        <v>2</v>
      </c>
      <c r="E47" s="6" t="s">
        <v>1136</v>
      </c>
      <c r="F47">
        <f>IF(L_Map[[#This Row],[MÃ TM]]&lt;&gt;"",COUNTIFS(L_Map[MÃ TM],L_Map[[#This Row],[MÃ TM]]),0)</f>
        <v>1</v>
      </c>
      <c r="G47">
        <f>IF(_xlfn.XLOOKUP(L_Map[[#This Row],[MÃ TM]],L_TM[MÃ],L_TM[BCR],0),1,0)</f>
        <v>0</v>
      </c>
      <c r="H47" t="str">
        <f>_xlfn.XLOOKUP(L_Map[[#This Row],[MÃ BC]],L_FS[MÃ],L_FS[CHỈ TIÊU],"-")</f>
        <v>Phải thu dài hạn của khách hàng</v>
      </c>
      <c r="I47" t="str">
        <f>_xlfn.XLOOKUP(L_Map[[#This Row],[MÃ TM]],L_TM[MÃ],L_TM[CHỈ TIÊU],"-")</f>
        <v>Phải thu của khách hàng dài hạn</v>
      </c>
    </row>
    <row r="48" spans="3:9" x14ac:dyDescent="0.3">
      <c r="C48" s="6" t="s">
        <v>792</v>
      </c>
      <c r="D48">
        <f>IF(L_Map[[#This Row],[MÃ BC]]&lt;&gt;"",COUNTIFS(L_Map[MÃ BC],L_Map[[#This Row],[MÃ BC]]),0)</f>
        <v>2</v>
      </c>
      <c r="E48" s="6" t="s">
        <v>1269</v>
      </c>
      <c r="F48">
        <f>IF(L_Map[[#This Row],[MÃ TM]]&lt;&gt;"",COUNTIFS(L_Map[MÃ TM],L_Map[[#This Row],[MÃ TM]]),0)</f>
        <v>1</v>
      </c>
      <c r="G48">
        <f>IF(_xlfn.XLOOKUP(L_Map[[#This Row],[MÃ TM]],L_TM[MÃ],L_TM[BCR],0),1,0)</f>
        <v>1</v>
      </c>
      <c r="H48" t="str">
        <f>_xlfn.XLOOKUP(L_Map[[#This Row],[MÃ BC]],L_FS[MÃ],L_FS[CHỈ TIÊU],"-")</f>
        <v>Phải thu dài hạn của khách hàng</v>
      </c>
      <c r="I48" t="str">
        <f>_xlfn.XLOOKUP(L_Map[[#This Row],[MÃ TM]],L_TM[MÃ],L_TM[CHỈ TIÊU],"-")</f>
        <v>Phải thu của khách hàng dài hạn (BC riêng)</v>
      </c>
    </row>
    <row r="49" spans="3:9" x14ac:dyDescent="0.3">
      <c r="C49" s="6" t="s">
        <v>863</v>
      </c>
      <c r="D49">
        <f>IF(L_Map[[#This Row],[MÃ BC]]&lt;&gt;"",COUNTIFS(L_Map[MÃ BC],L_Map[[#This Row],[MÃ BC]]),0)</f>
        <v>2</v>
      </c>
      <c r="E49" s="6" t="s">
        <v>1274</v>
      </c>
      <c r="F49">
        <f>IF(L_Map[[#This Row],[MÃ TM]]&lt;&gt;"",COUNTIFS(L_Map[MÃ TM],L_Map[[#This Row],[MÃ TM]]),0)</f>
        <v>1</v>
      </c>
      <c r="G49">
        <f>IF(_xlfn.XLOOKUP(L_Map[[#This Row],[MÃ TM]],L_TM[MÃ],L_TM[BCR],0),1,0)</f>
        <v>0</v>
      </c>
      <c r="H49" t="str">
        <f>_xlfn.XLOOKUP(L_Map[[#This Row],[MÃ BC]],L_FS[MÃ],L_FS[CHỈ TIÊU],"-")</f>
        <v>Trả trước cho người bán dài hạn</v>
      </c>
      <c r="I49" t="str">
        <f>_xlfn.XLOOKUP(L_Map[[#This Row],[MÃ TM]],L_TM[MÃ],L_TM[CHỈ TIÊU],"-")</f>
        <v>Trả trước cho người bán dài hạn</v>
      </c>
    </row>
    <row r="50" spans="3:9" x14ac:dyDescent="0.3">
      <c r="C50" s="6" t="s">
        <v>863</v>
      </c>
      <c r="D50">
        <f>IF(L_Map[[#This Row],[MÃ BC]]&lt;&gt;"",COUNTIFS(L_Map[MÃ BC],L_Map[[#This Row],[MÃ BC]]),0)</f>
        <v>2</v>
      </c>
      <c r="E50" s="6" t="s">
        <v>1275</v>
      </c>
      <c r="F50">
        <f>IF(L_Map[[#This Row],[MÃ TM]]&lt;&gt;"",COUNTIFS(L_Map[MÃ TM],L_Map[[#This Row],[MÃ TM]]),0)</f>
        <v>1</v>
      </c>
      <c r="G50">
        <f>IF(_xlfn.XLOOKUP(L_Map[[#This Row],[MÃ TM]],L_TM[MÃ],L_TM[BCR],0),1,0)</f>
        <v>1</v>
      </c>
      <c r="H50" t="str">
        <f>_xlfn.XLOOKUP(L_Map[[#This Row],[MÃ BC]],L_FS[MÃ],L_FS[CHỈ TIÊU],"-")</f>
        <v>Trả trước cho người bán dài hạn</v>
      </c>
      <c r="I50" t="str">
        <f>_xlfn.XLOOKUP(L_Map[[#This Row],[MÃ TM]],L_TM[MÃ],L_TM[CHỈ TIÊU],"-")</f>
        <v>Trả trước cho người bán dài hạn (BC riêng)</v>
      </c>
    </row>
    <row r="51" spans="3:9" x14ac:dyDescent="0.3">
      <c r="C51" s="6" t="s">
        <v>806</v>
      </c>
      <c r="D51">
        <f>IF(L_Map[[#This Row],[MÃ BC]]&lt;&gt;"",COUNTIFS(L_Map[MÃ BC],L_Map[[#This Row],[MÃ BC]]),0)</f>
        <v>1</v>
      </c>
      <c r="E51" s="6" t="s">
        <v>1295</v>
      </c>
      <c r="F51">
        <f>IF(L_Map[[#This Row],[MÃ TM]]&lt;&gt;"",COUNTIFS(L_Map[MÃ TM],L_Map[[#This Row],[MÃ TM]]),0)</f>
        <v>2</v>
      </c>
      <c r="G51">
        <f>IF(_xlfn.XLOOKUP(L_Map[[#This Row],[MÃ TM]],L_TM[MÃ],L_TM[BCR],0),1,0)</f>
        <v>0</v>
      </c>
      <c r="H51" t="str">
        <f>_xlfn.XLOOKUP(L_Map[[#This Row],[MÃ BC]],L_FS[MÃ],L_FS[CHỈ TIÊU],"-")</f>
        <v>Vốn kinh doanh ở đơn vị trực thuộc</v>
      </c>
      <c r="I51" t="str">
        <f>_xlfn.XLOOKUP(L_Map[[#This Row],[MÃ TM]],L_TM[MÃ],L_TM[CHỈ TIÊU],"-")</f>
        <v>Phải thu nội bộ dài hạn</v>
      </c>
    </row>
    <row r="52" spans="3:9" x14ac:dyDescent="0.3">
      <c r="C52" s="6" t="s">
        <v>803</v>
      </c>
      <c r="D52">
        <f>IF(L_Map[[#This Row],[MÃ BC]]&lt;&gt;"",COUNTIFS(L_Map[MÃ BC],L_Map[[#This Row],[MÃ BC]]),0)</f>
        <v>1</v>
      </c>
      <c r="E52" s="6" t="s">
        <v>1295</v>
      </c>
      <c r="F52">
        <f>IF(L_Map[[#This Row],[MÃ TM]]&lt;&gt;"",COUNTIFS(L_Map[MÃ TM],L_Map[[#This Row],[MÃ TM]]),0)</f>
        <v>2</v>
      </c>
      <c r="G52">
        <f>IF(_xlfn.XLOOKUP(L_Map[[#This Row],[MÃ TM]],L_TM[MÃ],L_TM[BCR],0),1,0)</f>
        <v>0</v>
      </c>
      <c r="H52" t="str">
        <f>_xlfn.XLOOKUP(L_Map[[#This Row],[MÃ BC]],L_FS[MÃ],L_FS[CHỈ TIÊU],"-")</f>
        <v>Phải thu nội bộ dài hạn</v>
      </c>
      <c r="I52" t="str">
        <f>_xlfn.XLOOKUP(L_Map[[#This Row],[MÃ TM]],L_TM[MÃ],L_TM[CHỈ TIÊU],"-")</f>
        <v>Phải thu nội bộ dài hạn</v>
      </c>
    </row>
    <row r="53" spans="3:9" x14ac:dyDescent="0.3">
      <c r="C53" s="6" t="s">
        <v>776</v>
      </c>
      <c r="D53">
        <f>IF(L_Map[[#This Row],[MÃ BC]]&lt;&gt;"",COUNTIFS(L_Map[MÃ BC],L_Map[[#This Row],[MÃ BC]]),0)</f>
        <v>1</v>
      </c>
      <c r="E53" s="6" t="s">
        <v>1284</v>
      </c>
      <c r="F53">
        <f>IF(L_Map[[#This Row],[MÃ TM]]&lt;&gt;"",COUNTIFS(L_Map[MÃ TM],L_Map[[#This Row],[MÃ TM]]),0)</f>
        <v>1</v>
      </c>
      <c r="G53">
        <f>IF(_xlfn.XLOOKUP(L_Map[[#This Row],[MÃ TM]],L_TM[MÃ],L_TM[BCR],0),1,0)</f>
        <v>0</v>
      </c>
      <c r="H53" t="str">
        <f>_xlfn.XLOOKUP(L_Map[[#This Row],[MÃ BC]],L_FS[MÃ],L_FS[CHỈ TIÊU],"-")</f>
        <v>Phải thu về cho vay dài hạn</v>
      </c>
      <c r="I53" t="str">
        <f>_xlfn.XLOOKUP(L_Map[[#This Row],[MÃ TM]],L_TM[MÃ],L_TM[CHỈ TIÊU],"-")</f>
        <v>Phải thu về cho vay dài hạn</v>
      </c>
    </row>
    <row r="54" spans="3:9" x14ac:dyDescent="0.3">
      <c r="C54" s="6" t="s">
        <v>813</v>
      </c>
      <c r="D54">
        <f>IF(L_Map[[#This Row],[MÃ BC]]&lt;&gt;"",COUNTIFS(L_Map[MÃ BC],L_Map[[#This Row],[MÃ BC]]),0)</f>
        <v>2</v>
      </c>
      <c r="E54" s="6" t="s">
        <v>1280</v>
      </c>
      <c r="F54">
        <f>IF(L_Map[[#This Row],[MÃ TM]]&lt;&gt;"",COUNTIFS(L_Map[MÃ TM],L_Map[[#This Row],[MÃ TM]]),0)</f>
        <v>1</v>
      </c>
      <c r="G54">
        <f>IF(_xlfn.XLOOKUP(L_Map[[#This Row],[MÃ TM]],L_TM[MÃ],L_TM[BCR],0),1,0)</f>
        <v>0</v>
      </c>
      <c r="H54" t="str">
        <f>_xlfn.XLOOKUP(L_Map[[#This Row],[MÃ BC]],L_FS[MÃ],L_FS[CHỈ TIÊU],"-")</f>
        <v>Phải thu dài hạn khác</v>
      </c>
      <c r="I54" t="str">
        <f>_xlfn.XLOOKUP(L_Map[[#This Row],[MÃ TM]],L_TM[MÃ],L_TM[CHỈ TIÊU],"-")</f>
        <v>Phải thu khác dài hạn</v>
      </c>
    </row>
    <row r="55" spans="3:9" x14ac:dyDescent="0.3">
      <c r="C55" s="6" t="s">
        <v>813</v>
      </c>
      <c r="D55">
        <f>IF(L_Map[[#This Row],[MÃ BC]]&lt;&gt;"",COUNTIFS(L_Map[MÃ BC],L_Map[[#This Row],[MÃ BC]]),0)</f>
        <v>2</v>
      </c>
      <c r="E55" s="6" t="s">
        <v>1282</v>
      </c>
      <c r="F55">
        <f>IF(L_Map[[#This Row],[MÃ TM]]&lt;&gt;"",COUNTIFS(L_Map[MÃ TM],L_Map[[#This Row],[MÃ TM]]),0)</f>
        <v>1</v>
      </c>
      <c r="G55">
        <f>IF(_xlfn.XLOOKUP(L_Map[[#This Row],[MÃ TM]],L_TM[MÃ],L_TM[BCR],0),1,0)</f>
        <v>1</v>
      </c>
      <c r="H55" t="str">
        <f>_xlfn.XLOOKUP(L_Map[[#This Row],[MÃ BC]],L_FS[MÃ],L_FS[CHỈ TIÊU],"-")</f>
        <v>Phải thu dài hạn khác</v>
      </c>
      <c r="I55" t="str">
        <f>_xlfn.XLOOKUP(L_Map[[#This Row],[MÃ TM]],L_TM[MÃ],L_TM[CHỈ TIÊU],"-")</f>
        <v>Phải thu khác dài hạn</v>
      </c>
    </row>
    <row r="56" spans="3:9" x14ac:dyDescent="0.3">
      <c r="C56" s="6" t="s">
        <v>902</v>
      </c>
      <c r="D56">
        <f>IF(L_Map[[#This Row],[MÃ BC]]&lt;&gt;"",COUNTIFS(L_Map[MÃ BC],L_Map[[#This Row],[MÃ BC]]),0)</f>
        <v>1</v>
      </c>
      <c r="E56" s="6" t="s">
        <v>1288</v>
      </c>
      <c r="F56">
        <f>IF(L_Map[[#This Row],[MÃ TM]]&lt;&gt;"",COUNTIFS(L_Map[MÃ TM],L_Map[[#This Row],[MÃ TM]]),0)</f>
        <v>1</v>
      </c>
      <c r="G56">
        <f>IF(_xlfn.XLOOKUP(L_Map[[#This Row],[MÃ TM]],L_TM[MÃ],L_TM[BCR],0),1,0)</f>
        <v>0</v>
      </c>
      <c r="H56" t="str">
        <f>_xlfn.XLOOKUP(L_Map[[#This Row],[MÃ BC]],L_FS[MÃ],L_FS[CHỈ TIÊU],"-")</f>
        <v>Dự phòng phải thu dài hạn khó đòi (*)</v>
      </c>
      <c r="I56" t="str">
        <f>_xlfn.XLOOKUP(L_Map[[#This Row],[MÃ TM]],L_TM[MÃ],L_TM[CHỈ TIÊU],"-")</f>
        <v>Dự phòng phải thu khó đòi dài hạn (*)</v>
      </c>
    </row>
    <row r="57" spans="3:9" x14ac:dyDescent="0.3">
      <c r="C57" s="6" t="s">
        <v>862</v>
      </c>
      <c r="D57">
        <f>IF(L_Map[[#This Row],[MÃ BC]]&lt;&gt;"",COUNTIFS(L_Map[MÃ BC],L_Map[[#This Row],[MÃ BC]]),0)</f>
        <v>2</v>
      </c>
      <c r="E57" s="6" t="s">
        <v>1303</v>
      </c>
      <c r="F57">
        <f>IF(L_Map[[#This Row],[MÃ TM]]&lt;&gt;"",COUNTIFS(L_Map[MÃ TM],L_Map[[#This Row],[MÃ TM]]),0)</f>
        <v>1</v>
      </c>
      <c r="G57">
        <f>IF(_xlfn.XLOOKUP(L_Map[[#This Row],[MÃ TM]],L_TM[MÃ],L_TM[BCR],0),1,0)</f>
        <v>0</v>
      </c>
      <c r="H57" t="str">
        <f>_xlfn.XLOOKUP(L_Map[[#This Row],[MÃ BC]],L_FS[MÃ],L_FS[CHỈ TIÊU],"-")</f>
        <v>Nguyên giá TSCĐ hữu hình</v>
      </c>
      <c r="I57" t="str">
        <f>_xlfn.XLOOKUP(L_Map[[#This Row],[MÃ TM]],L_TM[MÃ],L_TM[CHỈ TIÊU],"-")</f>
        <v>TSCĐ hữu hình - Nguyên giá</v>
      </c>
    </row>
    <row r="58" spans="3:9" x14ac:dyDescent="0.3">
      <c r="C58" s="6" t="s">
        <v>862</v>
      </c>
      <c r="D58">
        <f>IF(L_Map[[#This Row],[MÃ BC]]&lt;&gt;"",COUNTIFS(L_Map[MÃ BC],L_Map[[#This Row],[MÃ BC]]),0)</f>
        <v>2</v>
      </c>
      <c r="E58" s="6" t="s">
        <v>1305</v>
      </c>
      <c r="F58">
        <f>IF(L_Map[[#This Row],[MÃ TM]]&lt;&gt;"",COUNTIFS(L_Map[MÃ TM],L_Map[[#This Row],[MÃ TM]]),0)</f>
        <v>1</v>
      </c>
      <c r="G58">
        <f>IF(_xlfn.XLOOKUP(L_Map[[#This Row],[MÃ TM]],L_TM[MÃ],L_TM[BCR],0),1,0)</f>
        <v>0</v>
      </c>
      <c r="H58" t="str">
        <f>_xlfn.XLOOKUP(L_Map[[#This Row],[MÃ BC]],L_FS[MÃ],L_FS[CHỈ TIÊU],"-")</f>
        <v>Nguyên giá TSCĐ hữu hình</v>
      </c>
      <c r="I58" t="str">
        <f>_xlfn.XLOOKUP(L_Map[[#This Row],[MÃ TM]],L_TM[MÃ],L_TM[CHỈ TIÊU],"-")</f>
        <v>NG TSCĐ HH đã KH hết đang sử dụng</v>
      </c>
    </row>
    <row r="59" spans="3:9" x14ac:dyDescent="0.3">
      <c r="C59" s="6" t="s">
        <v>869</v>
      </c>
      <c r="D59">
        <f>IF(L_Map[[#This Row],[MÃ BC]]&lt;&gt;"",COUNTIFS(L_Map[MÃ BC],L_Map[[#This Row],[MÃ BC]]),0)</f>
        <v>1</v>
      </c>
      <c r="E59" s="6" t="s">
        <v>1307</v>
      </c>
      <c r="F59">
        <f>IF(L_Map[[#This Row],[MÃ TM]]&lt;&gt;"",COUNTIFS(L_Map[MÃ TM],L_Map[[#This Row],[MÃ TM]]),0)</f>
        <v>1</v>
      </c>
      <c r="G59">
        <f>IF(_xlfn.XLOOKUP(L_Map[[#This Row],[MÃ TM]],L_TM[MÃ],L_TM[BCR],0),1,0)</f>
        <v>0</v>
      </c>
      <c r="H59" t="str">
        <f>_xlfn.XLOOKUP(L_Map[[#This Row],[MÃ BC]],L_FS[MÃ],L_FS[CHỈ TIÊU],"-")</f>
        <v>Giá trị hao mòn lũy kế TSCĐ hữu hình</v>
      </c>
      <c r="I59" t="str">
        <f>_xlfn.XLOOKUP(L_Map[[#This Row],[MÃ TM]],L_TM[MÃ],L_TM[CHỈ TIÊU],"-")</f>
        <v>TSCĐ hữu hình - Hao mòn lũy kế (*)</v>
      </c>
    </row>
    <row r="60" spans="3:9" x14ac:dyDescent="0.3">
      <c r="C60" s="6" t="s">
        <v>865</v>
      </c>
      <c r="D60">
        <f>IF(L_Map[[#This Row],[MÃ BC]]&lt;&gt;"",COUNTIFS(L_Map[MÃ BC],L_Map[[#This Row],[MÃ BC]]),0)</f>
        <v>1</v>
      </c>
      <c r="E60" s="6" t="s">
        <v>751</v>
      </c>
      <c r="F60">
        <f>IF(L_Map[[#This Row],[MÃ TM]]&lt;&gt;"",COUNTIFS(L_Map[MÃ TM],L_Map[[#This Row],[MÃ TM]]),0)</f>
        <v>1</v>
      </c>
      <c r="G60">
        <f>IF(_xlfn.XLOOKUP(L_Map[[#This Row],[MÃ TM]],L_TM[MÃ],L_TM[BCR],0),1,0)</f>
        <v>0</v>
      </c>
      <c r="H60" t="str">
        <f>_xlfn.XLOOKUP(L_Map[[#This Row],[MÃ BC]],L_FS[MÃ],L_FS[CHỈ TIÊU],"-")</f>
        <v>Nguyên giá TSCĐ thuê tài chính</v>
      </c>
      <c r="I60" t="str">
        <f>_xlfn.XLOOKUP(L_Map[[#This Row],[MÃ TM]],L_TM[MÃ],L_TM[CHỈ TIÊU],"-")</f>
        <v>TSCĐ thuê tài chính - Nguyên giá</v>
      </c>
    </row>
    <row r="61" spans="3:9" x14ac:dyDescent="0.3">
      <c r="C61" s="6" t="s">
        <v>872</v>
      </c>
      <c r="D61">
        <f>IF(L_Map[[#This Row],[MÃ BC]]&lt;&gt;"",COUNTIFS(L_Map[MÃ BC],L_Map[[#This Row],[MÃ BC]]),0)</f>
        <v>1</v>
      </c>
      <c r="E61" s="6" t="s">
        <v>754</v>
      </c>
      <c r="F61">
        <f>IF(L_Map[[#This Row],[MÃ TM]]&lt;&gt;"",COUNTIFS(L_Map[MÃ TM],L_Map[[#This Row],[MÃ TM]]),0)</f>
        <v>1</v>
      </c>
      <c r="G61">
        <f>IF(_xlfn.XLOOKUP(L_Map[[#This Row],[MÃ TM]],L_TM[MÃ],L_TM[BCR],0),1,0)</f>
        <v>0</v>
      </c>
      <c r="H61" t="str">
        <f>_xlfn.XLOOKUP(L_Map[[#This Row],[MÃ BC]],L_FS[MÃ],L_FS[CHỈ TIÊU],"-")</f>
        <v>Giá trị hao mòn lũy kế TSCĐ thuê tài chính</v>
      </c>
      <c r="I61" t="str">
        <f>_xlfn.XLOOKUP(L_Map[[#This Row],[MÃ TM]],L_TM[MÃ],L_TM[CHỈ TIÊU],"-")</f>
        <v>TSCĐ thuê tài chính - Hao mòn lũy kế (*)</v>
      </c>
    </row>
    <row r="62" spans="3:9" x14ac:dyDescent="0.3">
      <c r="C62" s="6" t="s">
        <v>109</v>
      </c>
      <c r="D62">
        <f>IF(L_Map[[#This Row],[MÃ BC]]&lt;&gt;"",COUNTIFS(L_Map[MÃ BC],L_Map[[#This Row],[MÃ BC]]),0)</f>
        <v>2</v>
      </c>
      <c r="E62" s="6" t="s">
        <v>1309</v>
      </c>
      <c r="F62">
        <f>IF(L_Map[[#This Row],[MÃ TM]]&lt;&gt;"",COUNTIFS(L_Map[MÃ TM],L_Map[[#This Row],[MÃ TM]]),0)</f>
        <v>1</v>
      </c>
      <c r="G62">
        <f>IF(_xlfn.XLOOKUP(L_Map[[#This Row],[MÃ TM]],L_TM[MÃ],L_TM[BCR],0),1,0)</f>
        <v>0</v>
      </c>
      <c r="H62" t="str">
        <f>_xlfn.XLOOKUP(L_Map[[#This Row],[MÃ BC]],L_FS[MÃ],L_FS[CHỈ TIÊU],"-")</f>
        <v>Nguyên giá TSCĐ vô hình</v>
      </c>
      <c r="I62" t="str">
        <f>_xlfn.XLOOKUP(L_Map[[#This Row],[MÃ TM]],L_TM[MÃ],L_TM[CHỈ TIÊU],"-")</f>
        <v>TSCĐ vô hình - Nguyên giá</v>
      </c>
    </row>
    <row r="63" spans="3:9" x14ac:dyDescent="0.3">
      <c r="C63" s="6" t="s">
        <v>109</v>
      </c>
      <c r="D63">
        <f>IF(L_Map[[#This Row],[MÃ BC]]&lt;&gt;"",COUNTIFS(L_Map[MÃ BC],L_Map[[#This Row],[MÃ BC]]),0)</f>
        <v>2</v>
      </c>
      <c r="E63" s="6" t="s">
        <v>1311</v>
      </c>
      <c r="F63">
        <f>IF(L_Map[[#This Row],[MÃ TM]]&lt;&gt;"",COUNTIFS(L_Map[MÃ TM],L_Map[[#This Row],[MÃ TM]]),0)</f>
        <v>1</v>
      </c>
      <c r="G63">
        <f>IF(_xlfn.XLOOKUP(L_Map[[#This Row],[MÃ TM]],L_TM[MÃ],L_TM[BCR],0),1,0)</f>
        <v>0</v>
      </c>
      <c r="H63" t="str">
        <f>_xlfn.XLOOKUP(L_Map[[#This Row],[MÃ BC]],L_FS[MÃ],L_FS[CHỈ TIÊU],"-")</f>
        <v>Nguyên giá TSCĐ vô hình</v>
      </c>
      <c r="I63" t="str">
        <f>_xlfn.XLOOKUP(L_Map[[#This Row],[MÃ TM]],L_TM[MÃ],L_TM[CHỈ TIÊU],"-")</f>
        <v>NG TSCĐ VH đã KH hết đang sử dụng</v>
      </c>
    </row>
    <row r="64" spans="3:9" x14ac:dyDescent="0.3">
      <c r="C64" s="6" t="s">
        <v>124</v>
      </c>
      <c r="D64">
        <f>IF(L_Map[[#This Row],[MÃ BC]]&lt;&gt;"",COUNTIFS(L_Map[MÃ BC],L_Map[[#This Row],[MÃ BC]]),0)</f>
        <v>1</v>
      </c>
      <c r="E64" s="6" t="s">
        <v>1313</v>
      </c>
      <c r="F64">
        <f>IF(L_Map[[#This Row],[MÃ TM]]&lt;&gt;"",COUNTIFS(L_Map[MÃ TM],L_Map[[#This Row],[MÃ TM]]),0)</f>
        <v>1</v>
      </c>
      <c r="G64">
        <f>IF(_xlfn.XLOOKUP(L_Map[[#This Row],[MÃ TM]],L_TM[MÃ],L_TM[BCR],0),1,0)</f>
        <v>0</v>
      </c>
      <c r="H64" t="str">
        <f>_xlfn.XLOOKUP(L_Map[[#This Row],[MÃ BC]],L_FS[MÃ],L_FS[CHỈ TIÊU],"-")</f>
        <v>Giá trị hao mòn lũy kế TSCĐ vô hình</v>
      </c>
      <c r="I64" t="str">
        <f>_xlfn.XLOOKUP(L_Map[[#This Row],[MÃ TM]],L_TM[MÃ],L_TM[CHỈ TIÊU],"-")</f>
        <v>TSCĐ vô hình - Hao mòn lũy kế (*)</v>
      </c>
    </row>
    <row r="65" spans="3:9" x14ac:dyDescent="0.3">
      <c r="C65" s="6" t="s">
        <v>880</v>
      </c>
      <c r="D65">
        <f>IF(L_Map[[#This Row],[MÃ BC]]&lt;&gt;"",COUNTIFS(L_Map[MÃ BC],L_Map[[#This Row],[MÃ BC]]),0)</f>
        <v>1</v>
      </c>
      <c r="E65" s="6" t="s">
        <v>758</v>
      </c>
      <c r="F65">
        <f>IF(L_Map[[#This Row],[MÃ TM]]&lt;&gt;"",COUNTIFS(L_Map[MÃ TM],L_Map[[#This Row],[MÃ TM]]),0)</f>
        <v>1</v>
      </c>
      <c r="G65">
        <f>IF(_xlfn.XLOOKUP(L_Map[[#This Row],[MÃ TM]],L_TM[MÃ],L_TM[BCR],0),1,0)</f>
        <v>0</v>
      </c>
      <c r="H65" t="str">
        <f>_xlfn.XLOOKUP(L_Map[[#This Row],[MÃ BC]],L_FS[MÃ],L_FS[CHỈ TIÊU],"-")</f>
        <v>Nguyên giá BĐS đầu tư</v>
      </c>
      <c r="I65" t="str">
        <f>_xlfn.XLOOKUP(L_Map[[#This Row],[MÃ TM]],L_TM[MÃ],L_TM[CHỈ TIÊU],"-")</f>
        <v>BĐS đầu tư - Nguyên giá</v>
      </c>
    </row>
    <row r="66" spans="3:9" x14ac:dyDescent="0.3">
      <c r="C66" s="6" t="s">
        <v>877</v>
      </c>
      <c r="D66">
        <f>IF(L_Map[[#This Row],[MÃ BC]]&lt;&gt;"",COUNTIFS(L_Map[MÃ BC],L_Map[[#This Row],[MÃ BC]]),0)</f>
        <v>1</v>
      </c>
      <c r="E66" s="6" t="s">
        <v>893</v>
      </c>
      <c r="F66">
        <f>IF(L_Map[[#This Row],[MÃ TM]]&lt;&gt;"",COUNTIFS(L_Map[MÃ TM],L_Map[[#This Row],[MÃ TM]]),0)</f>
        <v>1</v>
      </c>
      <c r="G66">
        <f>IF(_xlfn.XLOOKUP(L_Map[[#This Row],[MÃ TM]],L_TM[MÃ],L_TM[BCR],0),1,0)</f>
        <v>0</v>
      </c>
      <c r="H66" t="str">
        <f>_xlfn.XLOOKUP(L_Map[[#This Row],[MÃ BC]],L_FS[MÃ],L_FS[CHỈ TIÊU],"-")</f>
        <v>Giá trị hao mòn lũy kế (*) BĐS đầu tư</v>
      </c>
      <c r="I66" t="str">
        <f>_xlfn.XLOOKUP(L_Map[[#This Row],[MÃ TM]],L_TM[MÃ],L_TM[CHỈ TIÊU],"-")</f>
        <v>BĐS đầu tư - Hao mòn lũy kế (*)</v>
      </c>
    </row>
    <row r="67" spans="3:9" x14ac:dyDescent="0.3">
      <c r="C67" s="6" t="s">
        <v>845</v>
      </c>
      <c r="D67">
        <f>IF(L_Map[[#This Row],[MÃ BC]]&lt;&gt;"",COUNTIFS(L_Map[MÃ BC],L_Map[[#This Row],[MÃ BC]]),0)</f>
        <v>1</v>
      </c>
      <c r="E67" s="6" t="s">
        <v>1299</v>
      </c>
      <c r="F67">
        <f>IF(L_Map[[#This Row],[MÃ TM]]&lt;&gt;"",COUNTIFS(L_Map[MÃ TM],L_Map[[#This Row],[MÃ TM]]),0)</f>
        <v>1</v>
      </c>
      <c r="G67">
        <f>IF(_xlfn.XLOOKUP(L_Map[[#This Row],[MÃ TM]],L_TM[MÃ],L_TM[BCR],0),1,0)</f>
        <v>0</v>
      </c>
      <c r="H67" t="str">
        <f>_xlfn.XLOOKUP(L_Map[[#This Row],[MÃ BC]],L_FS[MÃ],L_FS[CHỈ TIÊU],"-")</f>
        <v>Chi phí sản xuất, kinh doanh dở dang dài hạn</v>
      </c>
      <c r="I67" t="str">
        <f>_xlfn.XLOOKUP(L_Map[[#This Row],[MÃ TM]],L_TM[MÃ],L_TM[CHỈ TIÊU],"-")</f>
        <v>Chi phí SXKD dở dang dài hạn</v>
      </c>
    </row>
    <row r="68" spans="3:9" x14ac:dyDescent="0.3">
      <c r="C68" s="6" t="s">
        <v>911</v>
      </c>
      <c r="D68">
        <f>IF(L_Map[[#This Row],[MÃ BC]]&lt;&gt;"",COUNTIFS(L_Map[MÃ BC],L_Map[[#This Row],[MÃ BC]]),0)</f>
        <v>1</v>
      </c>
      <c r="E68" s="6" t="s">
        <v>1301</v>
      </c>
      <c r="F68">
        <f>IF(L_Map[[#This Row],[MÃ TM]]&lt;&gt;"",COUNTIFS(L_Map[MÃ TM],L_Map[[#This Row],[MÃ TM]]),0)</f>
        <v>1</v>
      </c>
      <c r="G68">
        <f>IF(_xlfn.XLOOKUP(L_Map[[#This Row],[MÃ TM]],L_TM[MÃ],L_TM[BCR],0),1,0)</f>
        <v>0</v>
      </c>
      <c r="H68" t="str">
        <f>_xlfn.XLOOKUP(L_Map[[#This Row],[MÃ BC]],L_FS[MÃ],L_FS[CHỈ TIÊU],"-")</f>
        <v>Chi phí xây dựng cơ bản dở dang</v>
      </c>
      <c r="I68" t="str">
        <f>_xlfn.XLOOKUP(L_Map[[#This Row],[MÃ TM]],L_TM[MÃ],L_TM[CHỈ TIÊU],"-")</f>
        <v>Chi phí XDCB dở dang</v>
      </c>
    </row>
    <row r="69" spans="3:9" x14ac:dyDescent="0.3">
      <c r="C69" s="6" t="s">
        <v>883</v>
      </c>
      <c r="D69">
        <f>IF(L_Map[[#This Row],[MÃ BC]]&lt;&gt;"",COUNTIFS(L_Map[MÃ BC],L_Map[[#This Row],[MÃ BC]]),0)</f>
        <v>1</v>
      </c>
      <c r="E69" s="6" t="s">
        <v>1124</v>
      </c>
      <c r="F69">
        <f>IF(L_Map[[#This Row],[MÃ TM]]&lt;&gt;"",COUNTIFS(L_Map[MÃ TM],L_Map[[#This Row],[MÃ TM]]),0)</f>
        <v>1</v>
      </c>
      <c r="G69">
        <f>IF(_xlfn.XLOOKUP(L_Map[[#This Row],[MÃ TM]],L_TM[MÃ],L_TM[BCR],0),1,0)</f>
        <v>0</v>
      </c>
      <c r="H69" t="str">
        <f>_xlfn.XLOOKUP(L_Map[[#This Row],[MÃ BC]],L_FS[MÃ],L_FS[CHỈ TIÊU],"-")</f>
        <v>Đầu tư vào công ty con</v>
      </c>
      <c r="I69" t="str">
        <f>_xlfn.XLOOKUP(L_Map[[#This Row],[MÃ TM]],L_TM[MÃ],L_TM[CHỈ TIÊU],"-")</f>
        <v>Đầu tư vào công ty con</v>
      </c>
    </row>
    <row r="70" spans="3:9" x14ac:dyDescent="0.3">
      <c r="C70" s="6" t="s">
        <v>129</v>
      </c>
      <c r="D70">
        <f>IF(L_Map[[#This Row],[MÃ BC]]&lt;&gt;"",COUNTIFS(L_Map[MÃ BC],L_Map[[#This Row],[MÃ BC]]),0)</f>
        <v>1</v>
      </c>
      <c r="E70" s="6" t="s">
        <v>1145</v>
      </c>
      <c r="F70">
        <f>IF(L_Map[[#This Row],[MÃ TM]]&lt;&gt;"",COUNTIFS(L_Map[MÃ TM],L_Map[[#This Row],[MÃ TM]]),0)</f>
        <v>1</v>
      </c>
      <c r="G70">
        <f>IF(_xlfn.XLOOKUP(L_Map[[#This Row],[MÃ TM]],L_TM[MÃ],L_TM[BCR],0),1,0)</f>
        <v>0</v>
      </c>
      <c r="H70" t="str">
        <f>_xlfn.XLOOKUP(L_Map[[#This Row],[MÃ BC]],L_FS[MÃ],L_FS[CHỈ TIÊU],"-")</f>
        <v>Đầu tư vào công ty liên doanh, liên kết</v>
      </c>
      <c r="I70" t="str">
        <f>_xlfn.XLOOKUP(L_Map[[#This Row],[MÃ TM]],L_TM[MÃ],L_TM[CHỈ TIÊU],"-")</f>
        <v>Đầu tư vào công ty liên doanh, liên kết</v>
      </c>
    </row>
    <row r="71" spans="3:9" x14ac:dyDescent="0.3">
      <c r="C71" s="6" t="s">
        <v>886</v>
      </c>
      <c r="D71">
        <f>IF(L_Map[[#This Row],[MÃ BC]]&lt;&gt;"",COUNTIFS(L_Map[MÃ BC],L_Map[[#This Row],[MÃ BC]]),0)</f>
        <v>1</v>
      </c>
      <c r="E71" s="6" t="s">
        <v>1127</v>
      </c>
      <c r="F71">
        <f>IF(L_Map[[#This Row],[MÃ TM]]&lt;&gt;"",COUNTIFS(L_Map[MÃ TM],L_Map[[#This Row],[MÃ TM]]),0)</f>
        <v>1</v>
      </c>
      <c r="G71">
        <f>IF(_xlfn.XLOOKUP(L_Map[[#This Row],[MÃ TM]],L_TM[MÃ],L_TM[BCR],0),1,0)</f>
        <v>0</v>
      </c>
      <c r="H71" t="str">
        <f>_xlfn.XLOOKUP(L_Map[[#This Row],[MÃ BC]],L_FS[MÃ],L_FS[CHỈ TIÊU],"-")</f>
        <v>Đầu tư góp vốn vào đơn vị khác</v>
      </c>
      <c r="I71" t="str">
        <f>_xlfn.XLOOKUP(L_Map[[#This Row],[MÃ TM]],L_TM[MÃ],L_TM[CHỈ TIÊU],"-")</f>
        <v>Đầu tư góp vốn vào đơn vị khác</v>
      </c>
    </row>
    <row r="72" spans="3:9" x14ac:dyDescent="0.3">
      <c r="C72" s="6" t="s">
        <v>896</v>
      </c>
      <c r="D72">
        <f>IF(L_Map[[#This Row],[MÃ BC]]&lt;&gt;"",COUNTIFS(L_Map[MÃ BC],L_Map[[#This Row],[MÃ BC]]),0)</f>
        <v>1</v>
      </c>
      <c r="E72" s="6" t="s">
        <v>1263</v>
      </c>
      <c r="F72">
        <f>IF(L_Map[[#This Row],[MÃ TM]]&lt;&gt;"",COUNTIFS(L_Map[MÃ TM],L_Map[[#This Row],[MÃ TM]]),0)</f>
        <v>1</v>
      </c>
      <c r="G72">
        <f>IF(_xlfn.XLOOKUP(L_Map[[#This Row],[MÃ TM]],L_TM[MÃ],L_TM[BCR],0),1,0)</f>
        <v>0</v>
      </c>
      <c r="H72" t="str">
        <f>_xlfn.XLOOKUP(L_Map[[#This Row],[MÃ BC]],L_FS[MÃ],L_FS[CHỈ TIÊU],"-")</f>
        <v>Dự phòng đầu tư tài chính dài hạn (*)</v>
      </c>
      <c r="I72" t="str">
        <f>_xlfn.XLOOKUP(L_Map[[#This Row],[MÃ TM]],L_TM[MÃ],L_TM[CHỈ TIÊU],"-")</f>
        <v>Dự phòng đầu tư tài chính dài hạn (*)</v>
      </c>
    </row>
    <row r="73" spans="3:9" x14ac:dyDescent="0.3">
      <c r="C73" s="6" t="s">
        <v>765</v>
      </c>
      <c r="D73">
        <f>IF(L_Map[[#This Row],[MÃ BC]]&lt;&gt;"",COUNTIFS(L_Map[MÃ BC],L_Map[[#This Row],[MÃ BC]]),0)</f>
        <v>1</v>
      </c>
      <c r="E73" s="6" t="s">
        <v>1121</v>
      </c>
      <c r="F73">
        <f>IF(L_Map[[#This Row],[MÃ TM]]&lt;&gt;"",COUNTIFS(L_Map[MÃ TM],L_Map[[#This Row],[MÃ TM]]),0)</f>
        <v>1</v>
      </c>
      <c r="G73">
        <f>IF(_xlfn.XLOOKUP(L_Map[[#This Row],[MÃ TM]],L_TM[MÃ],L_TM[BCR],0),1,0)</f>
        <v>0</v>
      </c>
      <c r="H73" t="str">
        <f>_xlfn.XLOOKUP(L_Map[[#This Row],[MÃ BC]],L_FS[MÃ],L_FS[CHỈ TIÊU],"-")</f>
        <v>Đầu tư nắm giữ đến ngày đáo hạn dài hạn</v>
      </c>
      <c r="I73" t="str">
        <f>_xlfn.XLOOKUP(L_Map[[#This Row],[MÃ TM]],L_TM[MÃ],L_TM[CHỈ TIÊU],"-")</f>
        <v>Đầu tư nắm giữ đến ngày đáo hạn dài hạn</v>
      </c>
    </row>
    <row r="74" spans="3:9" x14ac:dyDescent="0.3">
      <c r="C74" s="6" t="s">
        <v>914</v>
      </c>
      <c r="D74">
        <f>IF(L_Map[[#This Row],[MÃ BC]]&lt;&gt;"",COUNTIFS(L_Map[MÃ BC],L_Map[[#This Row],[MÃ BC]]),0)</f>
        <v>1</v>
      </c>
      <c r="E74" s="6" t="s">
        <v>933</v>
      </c>
      <c r="F74">
        <f>IF(L_Map[[#This Row],[MÃ TM]]&lt;&gt;"",COUNTIFS(L_Map[MÃ TM],L_Map[[#This Row],[MÃ TM]]),0)</f>
        <v>1</v>
      </c>
      <c r="G74">
        <f>IF(_xlfn.XLOOKUP(L_Map[[#This Row],[MÃ TM]],L_TM[MÃ],L_TM[BCR],0),1,0)</f>
        <v>0</v>
      </c>
      <c r="H74" t="str">
        <f>_xlfn.XLOOKUP(L_Map[[#This Row],[MÃ BC]],L_FS[MÃ],L_FS[CHỈ TIÊU],"-")</f>
        <v>Chi phí trả trước dài hạn</v>
      </c>
      <c r="I74" t="str">
        <f>_xlfn.XLOOKUP(L_Map[[#This Row],[MÃ TM]],L_TM[MÃ],L_TM[CHỈ TIÊU],"-")</f>
        <v>Chi phí trả trước dài hạn</v>
      </c>
    </row>
    <row r="75" spans="3:9" x14ac:dyDescent="0.3">
      <c r="C75" s="6" t="s">
        <v>919</v>
      </c>
      <c r="D75">
        <f>IF(L_Map[[#This Row],[MÃ BC]]&lt;&gt;"",COUNTIFS(L_Map[MÃ BC],L_Map[[#This Row],[MÃ BC]]),0)</f>
        <v>1</v>
      </c>
      <c r="E75" s="6" t="s">
        <v>845</v>
      </c>
      <c r="F75">
        <f>IF(L_Map[[#This Row],[MÃ TM]]&lt;&gt;"",COUNTIFS(L_Map[MÃ TM],L_Map[[#This Row],[MÃ TM]]),0)</f>
        <v>1</v>
      </c>
      <c r="G75">
        <f>IF(_xlfn.XLOOKUP(L_Map[[#This Row],[MÃ TM]],L_TM[MÃ],L_TM[BCR],0),1,0)</f>
        <v>0</v>
      </c>
      <c r="H75" t="str">
        <f>_xlfn.XLOOKUP(L_Map[[#This Row],[MÃ BC]],L_FS[MÃ],L_FS[CHỈ TIÊU],"-")</f>
        <v>Tài sản thuế thu nhập hoãn lại</v>
      </c>
      <c r="I75" t="str">
        <f>_xlfn.XLOOKUP(L_Map[[#This Row],[MÃ TM]],L_TM[MÃ],L_TM[CHỈ TIÊU],"-")</f>
        <v>Tài sản thuế TNDN hoãn lại</v>
      </c>
    </row>
    <row r="76" spans="3:9" x14ac:dyDescent="0.3">
      <c r="C76" s="6" t="s">
        <v>840</v>
      </c>
      <c r="D76">
        <f>IF(L_Map[[#This Row],[MÃ BC]]&lt;&gt;"",COUNTIFS(L_Map[MÃ BC],L_Map[[#This Row],[MÃ BC]]),0)</f>
        <v>1</v>
      </c>
      <c r="E76" s="6" t="s">
        <v>1148</v>
      </c>
      <c r="F76">
        <f>IF(L_Map[[#This Row],[MÃ TM]]&lt;&gt;"",COUNTIFS(L_Map[MÃ TM],L_Map[[#This Row],[MÃ TM]]),0)</f>
        <v>2</v>
      </c>
      <c r="G76">
        <f>IF(_xlfn.XLOOKUP(L_Map[[#This Row],[MÃ TM]],L_TM[MÃ],L_TM[BCR],0),1,0)</f>
        <v>0</v>
      </c>
      <c r="H76" t="str">
        <f>_xlfn.XLOOKUP(L_Map[[#This Row],[MÃ BC]],L_FS[MÃ],L_FS[CHỈ TIÊU],"-")</f>
        <v>Thiết bị, vật tư, phụ tùng thay thế dài hạn</v>
      </c>
      <c r="I76" t="str">
        <f>_xlfn.XLOOKUP(L_Map[[#This Row],[MÃ TM]],L_TM[MÃ],L_TM[CHỈ TIÊU],"-")</f>
        <v>Tài sản khác dài hạn</v>
      </c>
    </row>
    <row r="77" spans="3:9" x14ac:dyDescent="0.3">
      <c r="C77" s="6" t="s">
        <v>824</v>
      </c>
      <c r="D77">
        <f>IF(L_Map[[#This Row],[MÃ BC]]&lt;&gt;"",COUNTIFS(L_Map[MÃ BC],L_Map[[#This Row],[MÃ BC]]),0)</f>
        <v>1</v>
      </c>
      <c r="E77" s="6" t="s">
        <v>1148</v>
      </c>
      <c r="F77">
        <f>IF(L_Map[[#This Row],[MÃ TM]]&lt;&gt;"",COUNTIFS(L_Map[MÃ TM],L_Map[[#This Row],[MÃ TM]]),0)</f>
        <v>2</v>
      </c>
      <c r="G77">
        <f>IF(_xlfn.XLOOKUP(L_Map[[#This Row],[MÃ TM]],L_TM[MÃ],L_TM[BCR],0),1,0)</f>
        <v>0</v>
      </c>
      <c r="H77" t="str">
        <f>_xlfn.XLOOKUP(L_Map[[#This Row],[MÃ BC]],L_FS[MÃ],L_FS[CHỈ TIÊU],"-")</f>
        <v>Tài sản dài hạn khác</v>
      </c>
      <c r="I77" t="str">
        <f>_xlfn.XLOOKUP(L_Map[[#This Row],[MÃ TM]],L_TM[MÃ],L_TM[CHỈ TIÊU],"-")</f>
        <v>Tài sản khác dài hạn</v>
      </c>
    </row>
    <row r="78" spans="3:9" x14ac:dyDescent="0.3">
      <c r="C78" s="6" t="s">
        <v>924</v>
      </c>
      <c r="D78">
        <f>IF(L_Map[[#This Row],[MÃ BC]]&lt;&gt;"",COUNTIFS(L_Map[MÃ BC],L_Map[[#This Row],[MÃ BC]]),0)</f>
        <v>1</v>
      </c>
      <c r="E78" s="6" t="s">
        <v>834</v>
      </c>
      <c r="F78">
        <f>IF(L_Map[[#This Row],[MÃ TM]]&lt;&gt;"",COUNTIFS(L_Map[MÃ TM],L_Map[[#This Row],[MÃ TM]]),0)</f>
        <v>1</v>
      </c>
      <c r="G78">
        <f>IF(_xlfn.XLOOKUP(L_Map[[#This Row],[MÃ TM]],L_TM[MÃ],L_TM[BCR],0),1,0)</f>
        <v>0</v>
      </c>
      <c r="H78" t="str">
        <f>_xlfn.XLOOKUP(L_Map[[#This Row],[MÃ BC]],L_FS[MÃ],L_FS[CHỈ TIÊU],"-")</f>
        <v>Lợi thế thương mại</v>
      </c>
      <c r="I78" t="str">
        <f>_xlfn.XLOOKUP(L_Map[[#This Row],[MÃ TM]],L_TM[MÃ],L_TM[CHỈ TIÊU],"-")</f>
        <v>Lợi thế thương mại</v>
      </c>
    </row>
    <row r="79" spans="3:9" x14ac:dyDescent="0.3">
      <c r="C79" s="6" t="s">
        <v>14</v>
      </c>
      <c r="D79">
        <f>IF(L_Map[[#This Row],[MÃ BC]]&lt;&gt;"",COUNTIFS(L_Map[MÃ BC],L_Map[[#This Row],[MÃ BC]]),0)</f>
        <v>2</v>
      </c>
      <c r="E79" s="6" t="s">
        <v>855</v>
      </c>
      <c r="F79">
        <f>IF(L_Map[[#This Row],[MÃ TM]]&lt;&gt;"",COUNTIFS(L_Map[MÃ TM],L_Map[[#This Row],[MÃ TM]]),0)</f>
        <v>1</v>
      </c>
      <c r="G79">
        <f>IF(_xlfn.XLOOKUP(L_Map[[#This Row],[MÃ TM]],L_TM[MÃ],L_TM[BCR],0),1,0)</f>
        <v>0</v>
      </c>
      <c r="H79" t="str">
        <f>_xlfn.XLOOKUP(L_Map[[#This Row],[MÃ BC]],L_FS[MÃ],L_FS[CHỈ TIÊU],"-")</f>
        <v>Phải trả người bán ngắn hạn</v>
      </c>
      <c r="I79" t="str">
        <f>_xlfn.XLOOKUP(L_Map[[#This Row],[MÃ TM]],L_TM[MÃ],L_TM[CHỈ TIÊU],"-")</f>
        <v>Phải trả người bán ngắn hạn</v>
      </c>
    </row>
    <row r="80" spans="3:9" x14ac:dyDescent="0.3">
      <c r="C80" s="6" t="s">
        <v>14</v>
      </c>
      <c r="D80">
        <f>IF(L_Map[[#This Row],[MÃ BC]]&lt;&gt;"",COUNTIFS(L_Map[MÃ BC],L_Map[[#This Row],[MÃ BC]]),0)</f>
        <v>2</v>
      </c>
      <c r="E80" s="6" t="s">
        <v>1319</v>
      </c>
      <c r="F80">
        <f>IF(L_Map[[#This Row],[MÃ TM]]&lt;&gt;"",COUNTIFS(L_Map[MÃ TM],L_Map[[#This Row],[MÃ TM]]),0)</f>
        <v>1</v>
      </c>
      <c r="G80">
        <f>IF(_xlfn.XLOOKUP(L_Map[[#This Row],[MÃ TM]],L_TM[MÃ],L_TM[BCR],0),1,0)</f>
        <v>1</v>
      </c>
      <c r="H80" t="str">
        <f>_xlfn.XLOOKUP(L_Map[[#This Row],[MÃ BC]],L_FS[MÃ],L_FS[CHỈ TIÊU],"-")</f>
        <v>Phải trả người bán ngắn hạn</v>
      </c>
      <c r="I80" t="str">
        <f>_xlfn.XLOOKUP(L_Map[[#This Row],[MÃ TM]],L_TM[MÃ],L_TM[CHỈ TIÊU],"-")</f>
        <v>Phải trả người bán ngắn hạn (BC riêng)</v>
      </c>
    </row>
    <row r="81" spans="3:9" x14ac:dyDescent="0.3">
      <c r="C81" s="6" t="s">
        <v>508</v>
      </c>
      <c r="D81">
        <f>IF(L_Map[[#This Row],[MÃ BC]]&lt;&gt;"",COUNTIFS(L_Map[MÃ BC],L_Map[[#This Row],[MÃ BC]]),0)</f>
        <v>2</v>
      </c>
      <c r="E81" s="6" t="s">
        <v>1324</v>
      </c>
      <c r="F81">
        <f>IF(L_Map[[#This Row],[MÃ TM]]&lt;&gt;"",COUNTIFS(L_Map[MÃ TM],L_Map[[#This Row],[MÃ TM]]),0)</f>
        <v>1</v>
      </c>
      <c r="G81">
        <f>IF(_xlfn.XLOOKUP(L_Map[[#This Row],[MÃ TM]],L_TM[MÃ],L_TM[BCR],0),1,0)</f>
        <v>0</v>
      </c>
      <c r="H81" t="str">
        <f>_xlfn.XLOOKUP(L_Map[[#This Row],[MÃ BC]],L_FS[MÃ],L_FS[CHỈ TIÊU],"-")</f>
        <v>Người mua trả tiền trước ngắn hạn</v>
      </c>
      <c r="I81" t="str">
        <f>_xlfn.XLOOKUP(L_Map[[#This Row],[MÃ TM]],L_TM[MÃ],L_TM[CHỈ TIÊU],"-")</f>
        <v>Người mua trả trước ngắn hạn</v>
      </c>
    </row>
    <row r="82" spans="3:9" x14ac:dyDescent="0.3">
      <c r="C82" s="6" t="s">
        <v>508</v>
      </c>
      <c r="D82">
        <f>IF(L_Map[[#This Row],[MÃ BC]]&lt;&gt;"",COUNTIFS(L_Map[MÃ BC],L_Map[[#This Row],[MÃ BC]]),0)</f>
        <v>2</v>
      </c>
      <c r="E82" s="6" t="s">
        <v>1326</v>
      </c>
      <c r="F82">
        <f>IF(L_Map[[#This Row],[MÃ TM]]&lt;&gt;"",COUNTIFS(L_Map[MÃ TM],L_Map[[#This Row],[MÃ TM]]),0)</f>
        <v>1</v>
      </c>
      <c r="G82">
        <f>IF(_xlfn.XLOOKUP(L_Map[[#This Row],[MÃ TM]],L_TM[MÃ],L_TM[BCR],0),1,0)</f>
        <v>1</v>
      </c>
      <c r="H82" t="str">
        <f>_xlfn.XLOOKUP(L_Map[[#This Row],[MÃ BC]],L_FS[MÃ],L_FS[CHỈ TIÊU],"-")</f>
        <v>Người mua trả tiền trước ngắn hạn</v>
      </c>
      <c r="I82" t="str">
        <f>_xlfn.XLOOKUP(L_Map[[#This Row],[MÃ TM]],L_TM[MÃ],L_TM[CHỈ TIÊU],"-")</f>
        <v>Người mua trả trước ngắn hạn (BC riêng)</v>
      </c>
    </row>
    <row r="83" spans="3:9" x14ac:dyDescent="0.3">
      <c r="C83" s="6" t="s">
        <v>204</v>
      </c>
      <c r="D83">
        <f>IF(L_Map[[#This Row],[MÃ BC]]&lt;&gt;"",COUNTIFS(L_Map[MÃ BC],L_Map[[#This Row],[MÃ BC]]),0)</f>
        <v>1</v>
      </c>
      <c r="E83" s="6" t="s">
        <v>1332</v>
      </c>
      <c r="F83">
        <f>IF(L_Map[[#This Row],[MÃ TM]]&lt;&gt;"",COUNTIFS(L_Map[MÃ TM],L_Map[[#This Row],[MÃ TM]]),0)</f>
        <v>2</v>
      </c>
      <c r="G83">
        <f>IF(_xlfn.XLOOKUP(L_Map[[#This Row],[MÃ TM]],L_TM[MÃ],L_TM[BCR],0),1,0)</f>
        <v>0</v>
      </c>
      <c r="H83" t="str">
        <f>_xlfn.XLOOKUP(L_Map[[#This Row],[MÃ BC]],L_FS[MÃ],L_FS[CHỈ TIÊU],"-")</f>
        <v>Thuế và các khoản phải nộp Nhà nước</v>
      </c>
      <c r="I83" t="str">
        <f>_xlfn.XLOOKUP(L_Map[[#This Row],[MÃ TM]],L_TM[MÃ],L_TM[CHỈ TIÊU],"-")</f>
        <v>Thuế và các khoản phải nộp Nhà nước</v>
      </c>
    </row>
    <row r="84" spans="3:9" x14ac:dyDescent="0.3">
      <c r="C84" s="6" t="s">
        <v>17</v>
      </c>
      <c r="D84">
        <f>IF(L_Map[[#This Row],[MÃ BC]]&lt;&gt;"",COUNTIFS(L_Map[MÃ BC],L_Map[[#This Row],[MÃ BC]]),0)</f>
        <v>1</v>
      </c>
      <c r="E84" s="6" t="s">
        <v>1371</v>
      </c>
      <c r="F84">
        <f>IF(L_Map[[#This Row],[MÃ TM]]&lt;&gt;"",COUNTIFS(L_Map[MÃ TM],L_Map[[#This Row],[MÃ TM]]),0)</f>
        <v>0</v>
      </c>
      <c r="G84">
        <f>IF(_xlfn.XLOOKUP(L_Map[[#This Row],[MÃ TM]],L_TM[MÃ],L_TM[BCR],0),1,0)</f>
        <v>0</v>
      </c>
      <c r="H84" t="str">
        <f>_xlfn.XLOOKUP(L_Map[[#This Row],[MÃ BC]],L_FS[MÃ],L_FS[CHỈ TIÊU],"-")</f>
        <v>Phải trả người lao động</v>
      </c>
      <c r="I84" t="str">
        <f>_xlfn.XLOOKUP(L_Map[[#This Row],[MÃ TM]],L_TM[MÃ],L_TM[CHỈ TIÊU],"-")</f>
        <v>-</v>
      </c>
    </row>
    <row r="85" spans="3:9" x14ac:dyDescent="0.3">
      <c r="C85" s="6" t="s">
        <v>304</v>
      </c>
      <c r="D85">
        <f>IF(L_Map[[#This Row],[MÃ BC]]&lt;&gt;"",COUNTIFS(L_Map[MÃ BC],L_Map[[#This Row],[MÃ BC]]),0)</f>
        <v>1</v>
      </c>
      <c r="E85" s="6" t="s">
        <v>1333</v>
      </c>
      <c r="F85">
        <f>IF(L_Map[[#This Row],[MÃ TM]]&lt;&gt;"",COUNTIFS(L_Map[MÃ TM],L_Map[[#This Row],[MÃ TM]]),0)</f>
        <v>1</v>
      </c>
      <c r="G85">
        <f>IF(_xlfn.XLOOKUP(L_Map[[#This Row],[MÃ TM]],L_TM[MÃ],L_TM[BCR],0),1,0)</f>
        <v>0</v>
      </c>
      <c r="H85" t="str">
        <f>_xlfn.XLOOKUP(L_Map[[#This Row],[MÃ BC]],L_FS[MÃ],L_FS[CHỈ TIÊU],"-")</f>
        <v>Chi phí phải trả ngắn hạn</v>
      </c>
      <c r="I85" t="str">
        <f>_xlfn.XLOOKUP(L_Map[[#This Row],[MÃ TM]],L_TM[MÃ],L_TM[CHỈ TIÊU],"-")</f>
        <v>Chi phí phải trả ngắn hạn</v>
      </c>
    </row>
    <row r="86" spans="3:9" x14ac:dyDescent="0.3">
      <c r="C86" s="6" t="s">
        <v>414</v>
      </c>
      <c r="D86">
        <f>IF(L_Map[[#This Row],[MÃ BC]]&lt;&gt;"",COUNTIFS(L_Map[MÃ BC],L_Map[[#This Row],[MÃ BC]]),0)</f>
        <v>1</v>
      </c>
      <c r="E86" s="6" t="s">
        <v>1341</v>
      </c>
      <c r="F86">
        <f>IF(L_Map[[#This Row],[MÃ TM]]&lt;&gt;"",COUNTIFS(L_Map[MÃ TM],L_Map[[#This Row],[MÃ TM]]),0)</f>
        <v>3</v>
      </c>
      <c r="G86">
        <f>IF(_xlfn.XLOOKUP(L_Map[[#This Row],[MÃ TM]],L_TM[MÃ],L_TM[BCR],0),1,0)</f>
        <v>0</v>
      </c>
      <c r="H86" t="str">
        <f>_xlfn.XLOOKUP(L_Map[[#This Row],[MÃ BC]],L_FS[MÃ],L_FS[CHỈ TIÊU],"-")</f>
        <v>Phải trả nội bộ ngắn hạn</v>
      </c>
      <c r="I86" t="str">
        <f>_xlfn.XLOOKUP(L_Map[[#This Row],[MÃ TM]],L_TM[MÃ],L_TM[CHỈ TIÊU],"-")</f>
        <v>Phải trả nội bộ ngắn hạn</v>
      </c>
    </row>
    <row r="87" spans="3:9" x14ac:dyDescent="0.3">
      <c r="C87" s="6" t="s">
        <v>454</v>
      </c>
      <c r="D87">
        <f>IF(L_Map[[#This Row],[MÃ BC]]&lt;&gt;"",COUNTIFS(L_Map[MÃ BC],L_Map[[#This Row],[MÃ BC]]),0)</f>
        <v>1</v>
      </c>
      <c r="E87" s="6" t="s">
        <v>1343</v>
      </c>
      <c r="F87">
        <f>IF(L_Map[[#This Row],[MÃ TM]]&lt;&gt;"",COUNTIFS(L_Map[MÃ TM],L_Map[[#This Row],[MÃ TM]]),0)</f>
        <v>1</v>
      </c>
      <c r="G87">
        <f>IF(_xlfn.XLOOKUP(L_Map[[#This Row],[MÃ TM]],L_TM[MÃ],L_TM[BCR],0),1,0)</f>
        <v>0</v>
      </c>
      <c r="H87" t="str">
        <f>_xlfn.XLOOKUP(L_Map[[#This Row],[MÃ BC]],L_FS[MÃ],L_FS[CHỈ TIÊU],"-")</f>
        <v>Phải trả theo tiến độ kế hoạch HĐXD</v>
      </c>
      <c r="I87" t="str">
        <f>_xlfn.XLOOKUP(L_Map[[#This Row],[MÃ TM]],L_TM[MÃ],L_TM[CHỈ TIÊU],"-")</f>
        <v>Phải trả theo tiến độ kế hoạch HĐXD</v>
      </c>
    </row>
    <row r="88" spans="3:9" x14ac:dyDescent="0.3">
      <c r="C88" s="6" t="s">
        <v>274</v>
      </c>
      <c r="D88">
        <f>IF(L_Map[[#This Row],[MÃ BC]]&lt;&gt;"",COUNTIFS(L_Map[MÃ BC],L_Map[[#This Row],[MÃ BC]]),0)</f>
        <v>1</v>
      </c>
      <c r="E88" s="6" t="s">
        <v>1344</v>
      </c>
      <c r="F88">
        <f>IF(L_Map[[#This Row],[MÃ TM]]&lt;&gt;"",COUNTIFS(L_Map[MÃ TM],L_Map[[#This Row],[MÃ TM]]),0)</f>
        <v>1</v>
      </c>
      <c r="G88">
        <f>IF(_xlfn.XLOOKUP(L_Map[[#This Row],[MÃ TM]],L_TM[MÃ],L_TM[BCR],0),1,0)</f>
        <v>0</v>
      </c>
      <c r="H88" t="str">
        <f>_xlfn.XLOOKUP(L_Map[[#This Row],[MÃ BC]],L_FS[MÃ],L_FS[CHỈ TIÊU],"-")</f>
        <v>Doanh thu chưa thực hiện ngắn hạn</v>
      </c>
      <c r="I88" t="str">
        <f>_xlfn.XLOOKUP(L_Map[[#This Row],[MÃ TM]],L_TM[MÃ],L_TM[CHỈ TIÊU],"-")</f>
        <v>Doanh thu chưa thực hiện ngắn hạn</v>
      </c>
    </row>
    <row r="89" spans="3:9" x14ac:dyDescent="0.3">
      <c r="C89" s="6" t="s">
        <v>513</v>
      </c>
      <c r="D89">
        <f>IF(L_Map[[#This Row],[MÃ BC]]&lt;&gt;"",COUNTIFS(L_Map[MÃ BC],L_Map[[#This Row],[MÃ BC]]),0)</f>
        <v>2</v>
      </c>
      <c r="E89" s="6" t="s">
        <v>1335</v>
      </c>
      <c r="F89">
        <f>IF(L_Map[[#This Row],[MÃ TM]]&lt;&gt;"",COUNTIFS(L_Map[MÃ TM],L_Map[[#This Row],[MÃ TM]]),0)</f>
        <v>1</v>
      </c>
      <c r="G89">
        <f>IF(_xlfn.XLOOKUP(L_Map[[#This Row],[MÃ TM]],L_TM[MÃ],L_TM[BCR],0),1,0)</f>
        <v>0</v>
      </c>
      <c r="H89" t="str">
        <f>_xlfn.XLOOKUP(L_Map[[#This Row],[MÃ BC]],L_FS[MÃ],L_FS[CHỈ TIÊU],"-")</f>
        <v>Các khoản phải trả ngắn hạn khác</v>
      </c>
      <c r="I89" t="str">
        <f>_xlfn.XLOOKUP(L_Map[[#This Row],[MÃ TM]],L_TM[MÃ],L_TM[CHỈ TIÊU],"-")</f>
        <v>Phải trả khác ngắn hạn</v>
      </c>
    </row>
    <row r="90" spans="3:9" x14ac:dyDescent="0.3">
      <c r="C90" s="6" t="s">
        <v>513</v>
      </c>
      <c r="D90">
        <f>IF(L_Map[[#This Row],[MÃ BC]]&lt;&gt;"",COUNTIFS(L_Map[MÃ BC],L_Map[[#This Row],[MÃ BC]]),0)</f>
        <v>2</v>
      </c>
      <c r="E90" s="6" t="s">
        <v>1337</v>
      </c>
      <c r="F90">
        <f>IF(L_Map[[#This Row],[MÃ TM]]&lt;&gt;"",COUNTIFS(L_Map[MÃ TM],L_Map[[#This Row],[MÃ TM]]),0)</f>
        <v>1</v>
      </c>
      <c r="G90">
        <f>IF(_xlfn.XLOOKUP(L_Map[[#This Row],[MÃ TM]],L_TM[MÃ],L_TM[BCR],0),1,0)</f>
        <v>1</v>
      </c>
      <c r="H90" t="str">
        <f>_xlfn.XLOOKUP(L_Map[[#This Row],[MÃ BC]],L_FS[MÃ],L_FS[CHỈ TIÊU],"-")</f>
        <v>Các khoản phải trả ngắn hạn khác</v>
      </c>
      <c r="I90" t="str">
        <f>_xlfn.XLOOKUP(L_Map[[#This Row],[MÃ TM]],L_TM[MÃ],L_TM[CHỈ TIÊU],"-")</f>
        <v>Phải trả khác ngắn hạn</v>
      </c>
    </row>
    <row r="91" spans="3:9" x14ac:dyDescent="0.3">
      <c r="C91" s="6" t="s">
        <v>19</v>
      </c>
      <c r="D91">
        <f>IF(L_Map[[#This Row],[MÃ BC]]&lt;&gt;"",COUNTIFS(L_Map[MÃ BC],L_Map[[#This Row],[MÃ BC]]),0)</f>
        <v>1</v>
      </c>
      <c r="E91" s="6" t="s">
        <v>79</v>
      </c>
      <c r="F91">
        <f>IF(L_Map[[#This Row],[MÃ TM]]&lt;&gt;"",COUNTIFS(L_Map[MÃ TM],L_Map[[#This Row],[MÃ TM]]),0)</f>
        <v>1</v>
      </c>
      <c r="G91">
        <f>IF(_xlfn.XLOOKUP(L_Map[[#This Row],[MÃ TM]],L_TM[MÃ],L_TM[BCR],0),1,0)</f>
        <v>0</v>
      </c>
      <c r="H91" t="str">
        <f>_xlfn.XLOOKUP(L_Map[[#This Row],[MÃ BC]],L_FS[MÃ],L_FS[CHỈ TIÊU],"-")</f>
        <v>Vay và nợ thuê tài chính ngắn hạn</v>
      </c>
      <c r="I91" t="str">
        <f>_xlfn.XLOOKUP(L_Map[[#This Row],[MÃ TM]],L_TM[MÃ],L_TM[CHỈ TIÊU],"-")</f>
        <v>Vay ngắn hạn</v>
      </c>
    </row>
    <row r="92" spans="3:9" x14ac:dyDescent="0.3">
      <c r="C92" s="6" t="s">
        <v>344</v>
      </c>
      <c r="D92">
        <f>IF(L_Map[[#This Row],[MÃ BC]]&lt;&gt;"",COUNTIFS(L_Map[MÃ BC],L_Map[[#This Row],[MÃ BC]]),0)</f>
        <v>1</v>
      </c>
      <c r="E92" s="6" t="s">
        <v>792</v>
      </c>
      <c r="F92">
        <f>IF(L_Map[[#This Row],[MÃ TM]]&lt;&gt;"",COUNTIFS(L_Map[MÃ TM],L_Map[[#This Row],[MÃ TM]]),0)</f>
        <v>1</v>
      </c>
      <c r="G92">
        <f>IF(_xlfn.XLOOKUP(L_Map[[#This Row],[MÃ TM]],L_TM[MÃ],L_TM[BCR],0),1,0)</f>
        <v>0</v>
      </c>
      <c r="H92" t="str">
        <f>_xlfn.XLOOKUP(L_Map[[#This Row],[MÃ BC]],L_FS[MÃ],L_FS[CHỈ TIÊU],"-")</f>
        <v>Dự phòng phải trả ngắn hạn</v>
      </c>
      <c r="I92" t="str">
        <f>_xlfn.XLOOKUP(L_Map[[#This Row],[MÃ TM]],L_TM[MÃ],L_TM[CHỈ TIÊU],"-")</f>
        <v>Dự phòng phải trả ngắn hạn</v>
      </c>
    </row>
    <row r="93" spans="3:9" x14ac:dyDescent="0.3">
      <c r="C93" s="6" t="s">
        <v>239</v>
      </c>
      <c r="D93">
        <f>IF(L_Map[[#This Row],[MÃ BC]]&lt;&gt;"",COUNTIFS(L_Map[MÃ BC],L_Map[[#This Row],[MÃ BC]]),0)</f>
        <v>1</v>
      </c>
      <c r="E93" s="6" t="s">
        <v>883</v>
      </c>
      <c r="F93">
        <f>IF(L_Map[[#This Row],[MÃ TM]]&lt;&gt;"",COUNTIFS(L_Map[MÃ TM],L_Map[[#This Row],[MÃ TM]]),0)</f>
        <v>4</v>
      </c>
      <c r="G93">
        <f>IF(_xlfn.XLOOKUP(L_Map[[#This Row],[MÃ TM]],L_TM[MÃ],L_TM[BCR],0),1,0)</f>
        <v>0</v>
      </c>
      <c r="H93" t="str">
        <f>_xlfn.XLOOKUP(L_Map[[#This Row],[MÃ BC]],L_FS[MÃ],L_FS[CHỈ TIÊU],"-")</f>
        <v>Quỹ khen thưởng, phúc lợi</v>
      </c>
      <c r="I93" t="str">
        <f>_xlfn.XLOOKUP(L_Map[[#This Row],[MÃ TM]],L_TM[MÃ],L_TM[CHỈ TIÊU],"-")</f>
        <v>Quỹ không thuộc CSH</v>
      </c>
    </row>
    <row r="94" spans="3:9" x14ac:dyDescent="0.3">
      <c r="C94" s="6" t="s">
        <v>314</v>
      </c>
      <c r="D94">
        <f>IF(L_Map[[#This Row],[MÃ BC]]&lt;&gt;"",COUNTIFS(L_Map[MÃ BC],L_Map[[#This Row],[MÃ BC]]),0)</f>
        <v>1</v>
      </c>
      <c r="E94" s="6" t="s">
        <v>883</v>
      </c>
      <c r="F94">
        <f>IF(L_Map[[#This Row],[MÃ TM]]&lt;&gt;"",COUNTIFS(L_Map[MÃ TM],L_Map[[#This Row],[MÃ TM]]),0)</f>
        <v>4</v>
      </c>
      <c r="G94">
        <f>IF(_xlfn.XLOOKUP(L_Map[[#This Row],[MÃ TM]],L_TM[MÃ],L_TM[BCR],0),1,0)</f>
        <v>0</v>
      </c>
      <c r="H94" t="str">
        <f>_xlfn.XLOOKUP(L_Map[[#This Row],[MÃ BC]],L_FS[MÃ],L_FS[CHỈ TIÊU],"-")</f>
        <v>Quỹ bình ổn giá</v>
      </c>
      <c r="I94" t="str">
        <f>_xlfn.XLOOKUP(L_Map[[#This Row],[MÃ TM]],L_TM[MÃ],L_TM[CHỈ TIÊU],"-")</f>
        <v>Quỹ không thuộc CSH</v>
      </c>
    </row>
    <row r="95" spans="3:9" x14ac:dyDescent="0.3">
      <c r="C95" s="6" t="s">
        <v>404</v>
      </c>
      <c r="D95">
        <f>IF(L_Map[[#This Row],[MÃ BC]]&lt;&gt;"",COUNTIFS(L_Map[MÃ BC],L_Map[[#This Row],[MÃ BC]]),0)</f>
        <v>1</v>
      </c>
      <c r="E95" s="6" t="s">
        <v>1371</v>
      </c>
      <c r="F95">
        <f>IF(L_Map[[#This Row],[MÃ TM]]&lt;&gt;"",COUNTIFS(L_Map[MÃ TM],L_Map[[#This Row],[MÃ TM]]),0)</f>
        <v>0</v>
      </c>
      <c r="G95">
        <f>IF(_xlfn.XLOOKUP(L_Map[[#This Row],[MÃ TM]],L_TM[MÃ],L_TM[BCR],0),1,0)</f>
        <v>0</v>
      </c>
      <c r="H95" t="str">
        <f>_xlfn.XLOOKUP(L_Map[[#This Row],[MÃ BC]],L_FS[MÃ],L_FS[CHỈ TIÊU],"-")</f>
        <v>Giao dịch mua bán lại trái phiếu Chính phủ</v>
      </c>
      <c r="I95" t="str">
        <f>_xlfn.XLOOKUP(L_Map[[#This Row],[MÃ TM]],L_TM[MÃ],L_TM[CHỈ TIÊU],"-")</f>
        <v>-</v>
      </c>
    </row>
    <row r="96" spans="3:9" x14ac:dyDescent="0.3">
      <c r="C96" s="6" t="s">
        <v>194</v>
      </c>
      <c r="D96">
        <f>IF(L_Map[[#This Row],[MÃ BC]]&lt;&gt;"",COUNTIFS(L_Map[MÃ BC],L_Map[[#This Row],[MÃ BC]]),0)</f>
        <v>2</v>
      </c>
      <c r="E96" s="6" t="s">
        <v>1321</v>
      </c>
      <c r="F96">
        <f>IF(L_Map[[#This Row],[MÃ TM]]&lt;&gt;"",COUNTIFS(L_Map[MÃ TM],L_Map[[#This Row],[MÃ TM]]),0)</f>
        <v>1</v>
      </c>
      <c r="G96">
        <f>IF(_xlfn.XLOOKUP(L_Map[[#This Row],[MÃ TM]],L_TM[MÃ],L_TM[BCR],0),1,0)</f>
        <v>0</v>
      </c>
      <c r="H96" t="str">
        <f>_xlfn.XLOOKUP(L_Map[[#This Row],[MÃ BC]],L_FS[MÃ],L_FS[CHỈ TIÊU],"-")</f>
        <v>Phải trả người bán dài hạn</v>
      </c>
      <c r="I96" t="str">
        <f>_xlfn.XLOOKUP(L_Map[[#This Row],[MÃ TM]],L_TM[MÃ],L_TM[CHỈ TIÊU],"-")</f>
        <v>Phải trả người bán dài hạn</v>
      </c>
    </row>
    <row r="97" spans="3:9" x14ac:dyDescent="0.3">
      <c r="C97" s="6" t="s">
        <v>194</v>
      </c>
      <c r="D97">
        <f>IF(L_Map[[#This Row],[MÃ BC]]&lt;&gt;"",COUNTIFS(L_Map[MÃ BC],L_Map[[#This Row],[MÃ BC]]),0)</f>
        <v>2</v>
      </c>
      <c r="E97" s="6" t="s">
        <v>1322</v>
      </c>
      <c r="F97">
        <f>IF(L_Map[[#This Row],[MÃ TM]]&lt;&gt;"",COUNTIFS(L_Map[MÃ TM],L_Map[[#This Row],[MÃ TM]]),0)</f>
        <v>1</v>
      </c>
      <c r="G97">
        <f>IF(_xlfn.XLOOKUP(L_Map[[#This Row],[MÃ TM]],L_TM[MÃ],L_TM[BCR],0),1,0)</f>
        <v>1</v>
      </c>
      <c r="H97" t="str">
        <f>_xlfn.XLOOKUP(L_Map[[#This Row],[MÃ BC]],L_FS[MÃ],L_FS[CHỈ TIÊU],"-")</f>
        <v>Phải trả người bán dài hạn</v>
      </c>
      <c r="I97" t="str">
        <f>_xlfn.XLOOKUP(L_Map[[#This Row],[MÃ TM]],L_TM[MÃ],L_TM[CHỈ TIÊU],"-")</f>
        <v>Phải trả người bán dài hạn (BC riêng)</v>
      </c>
    </row>
    <row r="98" spans="3:9" x14ac:dyDescent="0.3">
      <c r="C98" s="6" t="s">
        <v>234</v>
      </c>
      <c r="D98">
        <f>IF(L_Map[[#This Row],[MÃ BC]]&lt;&gt;"",COUNTIFS(L_Map[MÃ BC],L_Map[[#This Row],[MÃ BC]]),0)</f>
        <v>2</v>
      </c>
      <c r="E98" s="6" t="s">
        <v>1328</v>
      </c>
      <c r="F98">
        <f>IF(L_Map[[#This Row],[MÃ TM]]&lt;&gt;"",COUNTIFS(L_Map[MÃ TM],L_Map[[#This Row],[MÃ TM]]),0)</f>
        <v>1</v>
      </c>
      <c r="G98">
        <f>IF(_xlfn.XLOOKUP(L_Map[[#This Row],[MÃ TM]],L_TM[MÃ],L_TM[BCR],0),1,0)</f>
        <v>0</v>
      </c>
      <c r="H98" t="str">
        <f>_xlfn.XLOOKUP(L_Map[[#This Row],[MÃ BC]],L_FS[MÃ],L_FS[CHỈ TIÊU],"-")</f>
        <v>Người mua trả tiền trước dài hạn</v>
      </c>
      <c r="I98" t="str">
        <f>_xlfn.XLOOKUP(L_Map[[#This Row],[MÃ TM]],L_TM[MÃ],L_TM[CHỈ TIÊU],"-")</f>
        <v>Người mua trả trước dài hạn</v>
      </c>
    </row>
    <row r="99" spans="3:9" x14ac:dyDescent="0.3">
      <c r="C99" s="6" t="s">
        <v>234</v>
      </c>
      <c r="D99">
        <f>IF(L_Map[[#This Row],[MÃ BC]]&lt;&gt;"",COUNTIFS(L_Map[MÃ BC],L_Map[[#This Row],[MÃ BC]]),0)</f>
        <v>2</v>
      </c>
      <c r="E99" s="6" t="s">
        <v>1330</v>
      </c>
      <c r="F99">
        <f>IF(L_Map[[#This Row],[MÃ TM]]&lt;&gt;"",COUNTIFS(L_Map[MÃ TM],L_Map[[#This Row],[MÃ TM]]),0)</f>
        <v>1</v>
      </c>
      <c r="G99">
        <f>IF(_xlfn.XLOOKUP(L_Map[[#This Row],[MÃ TM]],L_TM[MÃ],L_TM[BCR],0),1,0)</f>
        <v>1</v>
      </c>
      <c r="H99" t="str">
        <f>_xlfn.XLOOKUP(L_Map[[#This Row],[MÃ BC]],L_FS[MÃ],L_FS[CHỈ TIÊU],"-")</f>
        <v>Người mua trả tiền trước dài hạn</v>
      </c>
      <c r="I99" t="str">
        <f>_xlfn.XLOOKUP(L_Map[[#This Row],[MÃ TM]],L_TM[MÃ],L_TM[CHỈ TIÊU],"-")</f>
        <v>Người mua trả trước dài hạn (BC riêng)</v>
      </c>
    </row>
    <row r="100" spans="3:9" x14ac:dyDescent="0.3">
      <c r="C100" s="6" t="s">
        <v>439</v>
      </c>
      <c r="D100">
        <f>IF(L_Map[[#This Row],[MÃ BC]]&lt;&gt;"",COUNTIFS(L_Map[MÃ BC],L_Map[[#This Row],[MÃ BC]]),0)</f>
        <v>1</v>
      </c>
      <c r="E100" s="6" t="s">
        <v>1334</v>
      </c>
      <c r="F100">
        <f>IF(L_Map[[#This Row],[MÃ TM]]&lt;&gt;"",COUNTIFS(L_Map[MÃ TM],L_Map[[#This Row],[MÃ TM]]),0)</f>
        <v>1</v>
      </c>
      <c r="G100">
        <f>IF(_xlfn.XLOOKUP(L_Map[[#This Row],[MÃ TM]],L_TM[MÃ],L_TM[BCR],0),1,0)</f>
        <v>0</v>
      </c>
      <c r="H100" t="str">
        <f>_xlfn.XLOOKUP(L_Map[[#This Row],[MÃ BC]],L_FS[MÃ],L_FS[CHỈ TIÊU],"-")</f>
        <v>Chi phí phải trả dài hạn</v>
      </c>
      <c r="I100" t="str">
        <f>_xlfn.XLOOKUP(L_Map[[#This Row],[MÃ TM]],L_TM[MÃ],L_TM[CHỈ TIÊU],"-")</f>
        <v>Chi phí phải trả dài hạn</v>
      </c>
    </row>
    <row r="101" spans="3:9" x14ac:dyDescent="0.3">
      <c r="C101" s="6" t="s">
        <v>214</v>
      </c>
      <c r="D101">
        <f>IF(L_Map[[#This Row],[MÃ BC]]&lt;&gt;"",COUNTIFS(L_Map[MÃ BC],L_Map[[#This Row],[MÃ BC]]),0)</f>
        <v>1</v>
      </c>
      <c r="E101" s="6" t="s">
        <v>1341</v>
      </c>
      <c r="F101">
        <f>IF(L_Map[[#This Row],[MÃ TM]]&lt;&gt;"",COUNTIFS(L_Map[MÃ TM],L_Map[[#This Row],[MÃ TM]]),0)</f>
        <v>3</v>
      </c>
      <c r="G101">
        <f>IF(_xlfn.XLOOKUP(L_Map[[#This Row],[MÃ TM]],L_TM[MÃ],L_TM[BCR],0),1,0)</f>
        <v>0</v>
      </c>
      <c r="H101" t="str">
        <f>_xlfn.XLOOKUP(L_Map[[#This Row],[MÃ BC]],L_FS[MÃ],L_FS[CHỈ TIÊU],"-")</f>
        <v>Phải trả nội bộ về vốn kinh doanh</v>
      </c>
      <c r="I101" t="str">
        <f>_xlfn.XLOOKUP(L_Map[[#This Row],[MÃ TM]],L_TM[MÃ],L_TM[CHỈ TIÊU],"-")</f>
        <v>Phải trả nội bộ ngắn hạn</v>
      </c>
    </row>
    <row r="102" spans="3:9" x14ac:dyDescent="0.3">
      <c r="C102" s="6" t="s">
        <v>523</v>
      </c>
      <c r="D102">
        <f>IF(L_Map[[#This Row],[MÃ BC]]&lt;&gt;"",COUNTIFS(L_Map[MÃ BC],L_Map[[#This Row],[MÃ BC]]),0)</f>
        <v>1</v>
      </c>
      <c r="E102" s="6" t="s">
        <v>1341</v>
      </c>
      <c r="F102">
        <f>IF(L_Map[[#This Row],[MÃ TM]]&lt;&gt;"",COUNTIFS(L_Map[MÃ TM],L_Map[[#This Row],[MÃ TM]]),0)</f>
        <v>3</v>
      </c>
      <c r="G102">
        <f>IF(_xlfn.XLOOKUP(L_Map[[#This Row],[MÃ TM]],L_TM[MÃ],L_TM[BCR],0),1,0)</f>
        <v>0</v>
      </c>
      <c r="H102" t="str">
        <f>_xlfn.XLOOKUP(L_Map[[#This Row],[MÃ BC]],L_FS[MÃ],L_FS[CHỈ TIÊU],"-")</f>
        <v>Phải trả nội bộ dài hạn</v>
      </c>
      <c r="I102" t="str">
        <f>_xlfn.XLOOKUP(L_Map[[#This Row],[MÃ TM]],L_TM[MÃ],L_TM[CHỈ TIÊU],"-")</f>
        <v>Phải trả nội bộ ngắn hạn</v>
      </c>
    </row>
    <row r="103" spans="3:9" x14ac:dyDescent="0.3">
      <c r="C103" s="6" t="s">
        <v>389</v>
      </c>
      <c r="D103">
        <f>IF(L_Map[[#This Row],[MÃ BC]]&lt;&gt;"",COUNTIFS(L_Map[MÃ BC],L_Map[[#This Row],[MÃ BC]]),0)</f>
        <v>1</v>
      </c>
      <c r="E103" s="6" t="s">
        <v>1345</v>
      </c>
      <c r="F103">
        <f>IF(L_Map[[#This Row],[MÃ TM]]&lt;&gt;"",COUNTIFS(L_Map[MÃ TM],L_Map[[#This Row],[MÃ TM]]),0)</f>
        <v>1</v>
      </c>
      <c r="G103">
        <f>IF(_xlfn.XLOOKUP(L_Map[[#This Row],[MÃ TM]],L_TM[MÃ],L_TM[BCR],0),1,0)</f>
        <v>0</v>
      </c>
      <c r="H103" t="str">
        <f>_xlfn.XLOOKUP(L_Map[[#This Row],[MÃ BC]],L_FS[MÃ],L_FS[CHỈ TIÊU],"-")</f>
        <v>Doanh thu chưa thực hiện dài hạn</v>
      </c>
      <c r="I103" t="str">
        <f>_xlfn.XLOOKUP(L_Map[[#This Row],[MÃ TM]],L_TM[MÃ],L_TM[CHỈ TIÊU],"-")</f>
        <v>Doanh thu chưa thực hiện dài hạn</v>
      </c>
    </row>
    <row r="104" spans="3:9" x14ac:dyDescent="0.3">
      <c r="C104" s="6" t="s">
        <v>528</v>
      </c>
      <c r="D104">
        <f>IF(L_Map[[#This Row],[MÃ BC]]&lt;&gt;"",COUNTIFS(L_Map[MÃ BC],L_Map[[#This Row],[MÃ BC]]),0)</f>
        <v>2</v>
      </c>
      <c r="E104" s="6" t="s">
        <v>1338</v>
      </c>
      <c r="F104">
        <f>IF(L_Map[[#This Row],[MÃ TM]]&lt;&gt;"",COUNTIFS(L_Map[MÃ TM],L_Map[[#This Row],[MÃ TM]]),0)</f>
        <v>1</v>
      </c>
      <c r="G104">
        <f>IF(_xlfn.XLOOKUP(L_Map[[#This Row],[MÃ TM]],L_TM[MÃ],L_TM[BCR],0),1,0)</f>
        <v>0</v>
      </c>
      <c r="H104" t="str">
        <f>_xlfn.XLOOKUP(L_Map[[#This Row],[MÃ BC]],L_FS[MÃ],L_FS[CHỈ TIÊU],"-")</f>
        <v>Phải trả dài hạn khác</v>
      </c>
      <c r="I104" t="str">
        <f>_xlfn.XLOOKUP(L_Map[[#This Row],[MÃ TM]],L_TM[MÃ],L_TM[CHỈ TIÊU],"-")</f>
        <v>Phải trả khác dài hạn</v>
      </c>
    </row>
    <row r="105" spans="3:9" x14ac:dyDescent="0.3">
      <c r="C105" s="6" t="s">
        <v>528</v>
      </c>
      <c r="D105">
        <f>IF(L_Map[[#This Row],[MÃ BC]]&lt;&gt;"",COUNTIFS(L_Map[MÃ BC],L_Map[[#This Row],[MÃ BC]]),0)</f>
        <v>2</v>
      </c>
      <c r="E105" s="6" t="s">
        <v>1340</v>
      </c>
      <c r="F105">
        <f>IF(L_Map[[#This Row],[MÃ TM]]&lt;&gt;"",COUNTIFS(L_Map[MÃ TM],L_Map[[#This Row],[MÃ TM]]),0)</f>
        <v>1</v>
      </c>
      <c r="G105">
        <f>IF(_xlfn.XLOOKUP(L_Map[[#This Row],[MÃ TM]],L_TM[MÃ],L_TM[BCR],0),1,0)</f>
        <v>1</v>
      </c>
      <c r="H105" t="str">
        <f>_xlfn.XLOOKUP(L_Map[[#This Row],[MÃ BC]],L_FS[MÃ],L_FS[CHỈ TIÊU],"-")</f>
        <v>Phải trả dài hạn khác</v>
      </c>
      <c r="I105" t="str">
        <f>_xlfn.XLOOKUP(L_Map[[#This Row],[MÃ TM]],L_TM[MÃ],L_TM[CHỈ TIÊU],"-")</f>
        <v>Phải trả khác dài hạn</v>
      </c>
    </row>
    <row r="106" spans="3:9" x14ac:dyDescent="0.3">
      <c r="C106" s="6" t="s">
        <v>179</v>
      </c>
      <c r="D106">
        <f>IF(L_Map[[#This Row],[MÃ BC]]&lt;&gt;"",COUNTIFS(L_Map[MÃ BC],L_Map[[#This Row],[MÃ BC]]),0)</f>
        <v>1</v>
      </c>
      <c r="E106" s="6" t="s">
        <v>798</v>
      </c>
      <c r="F106">
        <f>IF(L_Map[[#This Row],[MÃ TM]]&lt;&gt;"",COUNTIFS(L_Map[MÃ TM],L_Map[[#This Row],[MÃ TM]]),0)</f>
        <v>2</v>
      </c>
      <c r="G106">
        <f>IF(_xlfn.XLOOKUP(L_Map[[#This Row],[MÃ TM]],L_TM[MÃ],L_TM[BCR],0),1,0)</f>
        <v>0</v>
      </c>
      <c r="H106" t="str">
        <f>_xlfn.XLOOKUP(L_Map[[#This Row],[MÃ BC]],L_FS[MÃ],L_FS[CHỈ TIÊU],"-")</f>
        <v>Vay và nợ thuê tài chính dài hạn</v>
      </c>
      <c r="I106" t="str">
        <f>_xlfn.XLOOKUP(L_Map[[#This Row],[MÃ TM]],L_TM[MÃ],L_TM[CHỈ TIÊU],"-")</f>
        <v>Vay dài hạn</v>
      </c>
    </row>
    <row r="107" spans="3:9" x14ac:dyDescent="0.3">
      <c r="C107" s="6" t="s">
        <v>259</v>
      </c>
      <c r="D107">
        <f>IF(L_Map[[#This Row],[MÃ BC]]&lt;&gt;"",COUNTIFS(L_Map[MÃ BC],L_Map[[#This Row],[MÃ BC]]),0)</f>
        <v>1</v>
      </c>
      <c r="E107" s="6" t="s">
        <v>798</v>
      </c>
      <c r="F107">
        <f>IF(L_Map[[#This Row],[MÃ TM]]&lt;&gt;"",COUNTIFS(L_Map[MÃ TM],L_Map[[#This Row],[MÃ TM]]),0)</f>
        <v>2</v>
      </c>
      <c r="G107">
        <f>IF(_xlfn.XLOOKUP(L_Map[[#This Row],[MÃ TM]],L_TM[MÃ],L_TM[BCR],0),1,0)</f>
        <v>0</v>
      </c>
      <c r="H107" t="str">
        <f>_xlfn.XLOOKUP(L_Map[[#This Row],[MÃ BC]],L_FS[MÃ],L_FS[CHỈ TIÊU],"-")</f>
        <v>Trái phiếu chuyển đổi</v>
      </c>
      <c r="I107" t="str">
        <f>_xlfn.XLOOKUP(L_Map[[#This Row],[MÃ TM]],L_TM[MÃ],L_TM[CHỈ TIÊU],"-")</f>
        <v>Vay dài hạn</v>
      </c>
    </row>
    <row r="108" spans="3:9" x14ac:dyDescent="0.3">
      <c r="C108" s="6" t="s">
        <v>1051</v>
      </c>
      <c r="D108">
        <f>IF(L_Map[[#This Row],[MÃ BC]]&lt;&gt;"",COUNTIFS(L_Map[MÃ BC],L_Map[[#This Row],[MÃ BC]]),0)</f>
        <v>1</v>
      </c>
      <c r="E108" s="6" t="s">
        <v>883</v>
      </c>
      <c r="F108">
        <f>IF(L_Map[[#This Row],[MÃ TM]]&lt;&gt;"",COUNTIFS(L_Map[MÃ TM],L_Map[[#This Row],[MÃ TM]]),0)</f>
        <v>4</v>
      </c>
      <c r="G108">
        <f>IF(_xlfn.XLOOKUP(L_Map[[#This Row],[MÃ TM]],L_TM[MÃ],L_TM[BCR],0),1,0)</f>
        <v>0</v>
      </c>
      <c r="H108" t="str">
        <f>_xlfn.XLOOKUP(L_Map[[#This Row],[MÃ BC]],L_FS[MÃ],L_FS[CHỈ TIÊU],"-")</f>
        <v>Cổ phiếu ưu đãi</v>
      </c>
      <c r="I108" t="str">
        <f>_xlfn.XLOOKUP(L_Map[[#This Row],[MÃ TM]],L_TM[MÃ],L_TM[CHỈ TIÊU],"-")</f>
        <v>Quỹ không thuộc CSH</v>
      </c>
    </row>
    <row r="109" spans="3:9" x14ac:dyDescent="0.3">
      <c r="C109" s="6" t="s">
        <v>254</v>
      </c>
      <c r="D109">
        <f>IF(L_Map[[#This Row],[MÃ BC]]&lt;&gt;"",COUNTIFS(L_Map[MÃ BC],L_Map[[#This Row],[MÃ BC]]),0)</f>
        <v>1</v>
      </c>
      <c r="E109" s="6" t="s">
        <v>911</v>
      </c>
      <c r="F109">
        <f>IF(L_Map[[#This Row],[MÃ TM]]&lt;&gt;"",COUNTIFS(L_Map[MÃ TM],L_Map[[#This Row],[MÃ TM]]),0)</f>
        <v>1</v>
      </c>
      <c r="G109">
        <f>IF(_xlfn.XLOOKUP(L_Map[[#This Row],[MÃ TM]],L_TM[MÃ],L_TM[BCR],0),1,0)</f>
        <v>0</v>
      </c>
      <c r="H109" t="str">
        <f>_xlfn.XLOOKUP(L_Map[[#This Row],[MÃ BC]],L_FS[MÃ],L_FS[CHỈ TIÊU],"-")</f>
        <v>Thuế thu nhập hoãn lại phải trả</v>
      </c>
      <c r="I109" t="str">
        <f>_xlfn.XLOOKUP(L_Map[[#This Row],[MÃ TM]],L_TM[MÃ],L_TM[CHỈ TIÊU],"-")</f>
        <v>Thuế TNDN hoãn lại phải trả</v>
      </c>
    </row>
    <row r="110" spans="3:9" x14ac:dyDescent="0.3">
      <c r="C110" s="6" t="s">
        <v>229</v>
      </c>
      <c r="D110">
        <f>IF(L_Map[[#This Row],[MÃ BC]]&lt;&gt;"",COUNTIFS(L_Map[MÃ BC],L_Map[[#This Row],[MÃ BC]]),0)</f>
        <v>1</v>
      </c>
      <c r="E110" s="6" t="s">
        <v>863</v>
      </c>
      <c r="F110">
        <f>IF(L_Map[[#This Row],[MÃ TM]]&lt;&gt;"",COUNTIFS(L_Map[MÃ TM],L_Map[[#This Row],[MÃ TM]]),0)</f>
        <v>1</v>
      </c>
      <c r="G110">
        <f>IF(_xlfn.XLOOKUP(L_Map[[#This Row],[MÃ TM]],L_TM[MÃ],L_TM[BCR],0),1,0)</f>
        <v>0</v>
      </c>
      <c r="H110" t="str">
        <f>_xlfn.XLOOKUP(L_Map[[#This Row],[MÃ BC]],L_FS[MÃ],L_FS[CHỈ TIÊU],"-")</f>
        <v>Dự phòng phải trả dài hạn</v>
      </c>
      <c r="I110" t="str">
        <f>_xlfn.XLOOKUP(L_Map[[#This Row],[MÃ TM]],L_TM[MÃ],L_TM[CHỈ TIÊU],"-")</f>
        <v>Dự phòng phải trả dài hạn</v>
      </c>
    </row>
    <row r="111" spans="3:9" x14ac:dyDescent="0.3">
      <c r="C111" s="6" t="s">
        <v>379</v>
      </c>
      <c r="D111">
        <f>IF(L_Map[[#This Row],[MÃ BC]]&lt;&gt;"",COUNTIFS(L_Map[MÃ BC],L_Map[[#This Row],[MÃ BC]]),0)</f>
        <v>1</v>
      </c>
      <c r="E111" s="6" t="s">
        <v>883</v>
      </c>
      <c r="F111">
        <f>IF(L_Map[[#This Row],[MÃ TM]]&lt;&gt;"",COUNTIFS(L_Map[MÃ TM],L_Map[[#This Row],[MÃ TM]]),0)</f>
        <v>4</v>
      </c>
      <c r="G111">
        <f>IF(_xlfn.XLOOKUP(L_Map[[#This Row],[MÃ TM]],L_TM[MÃ],L_TM[BCR],0),1,0)</f>
        <v>0</v>
      </c>
      <c r="H111" t="str">
        <f>_xlfn.XLOOKUP(L_Map[[#This Row],[MÃ BC]],L_FS[MÃ],L_FS[CHỈ TIÊU],"-")</f>
        <v>Quỹ phát triển khoa học và công nghệ</v>
      </c>
      <c r="I111" t="str">
        <f>_xlfn.XLOOKUP(L_Map[[#This Row],[MÃ TM]],L_TM[MÃ],L_TM[CHỈ TIÊU],"-")</f>
        <v>Quỹ không thuộc CSH</v>
      </c>
    </row>
    <row r="112" spans="3:9" x14ac:dyDescent="0.3">
      <c r="C112" s="6" t="s">
        <v>1054</v>
      </c>
      <c r="D112">
        <f>IF(L_Map[[#This Row],[MÃ BC]]&lt;&gt;"",COUNTIFS(L_Map[MÃ BC],L_Map[[#This Row],[MÃ BC]]),0)</f>
        <v>1</v>
      </c>
      <c r="E112" s="6" t="s">
        <v>1348</v>
      </c>
      <c r="F112">
        <f>IF(L_Map[[#This Row],[MÃ TM]]&lt;&gt;"",COUNTIFS(L_Map[MÃ TM],L_Map[[#This Row],[MÃ TM]]),0)</f>
        <v>15</v>
      </c>
      <c r="G112">
        <f>IF(_xlfn.XLOOKUP(L_Map[[#This Row],[MÃ TM]],L_TM[MÃ],L_TM[BCR],0),1,0)</f>
        <v>0</v>
      </c>
      <c r="H112" t="str">
        <f>_xlfn.XLOOKUP(L_Map[[#This Row],[MÃ BC]],L_FS[MÃ],L_FS[CHỈ TIÊU],"-")</f>
        <v>Thặng dư vốn cổ phần</v>
      </c>
      <c r="I112" t="str">
        <f>_xlfn.XLOOKUP(L_Map[[#This Row],[MÃ TM]],L_TM[MÃ],L_TM[CHỈ TIÊU],"-")</f>
        <v>Vốn chủ sở hữu</v>
      </c>
    </row>
    <row r="113" spans="3:9" x14ac:dyDescent="0.3">
      <c r="C113" s="6" t="s">
        <v>1057</v>
      </c>
      <c r="D113">
        <f>IF(L_Map[[#This Row],[MÃ BC]]&lt;&gt;"",COUNTIFS(L_Map[MÃ BC],L_Map[[#This Row],[MÃ BC]]),0)</f>
        <v>1</v>
      </c>
      <c r="E113" s="6" t="s">
        <v>1348</v>
      </c>
      <c r="F113">
        <f>IF(L_Map[[#This Row],[MÃ TM]]&lt;&gt;"",COUNTIFS(L_Map[MÃ TM],L_Map[[#This Row],[MÃ TM]]),0)</f>
        <v>15</v>
      </c>
      <c r="G113">
        <f>IF(_xlfn.XLOOKUP(L_Map[[#This Row],[MÃ TM]],L_TM[MÃ],L_TM[BCR],0),1,0)</f>
        <v>0</v>
      </c>
      <c r="H113" t="str">
        <f>_xlfn.XLOOKUP(L_Map[[#This Row],[MÃ BC]],L_FS[MÃ],L_FS[CHỈ TIÊU],"-")</f>
        <v>Quyền chọn chuyển đổi trái phiếu</v>
      </c>
      <c r="I113" t="str">
        <f>_xlfn.XLOOKUP(L_Map[[#This Row],[MÃ TM]],L_TM[MÃ],L_TM[CHỈ TIÊU],"-")</f>
        <v>Vốn chủ sở hữu</v>
      </c>
    </row>
    <row r="114" spans="3:9" x14ac:dyDescent="0.3">
      <c r="C114" s="6" t="s">
        <v>1060</v>
      </c>
      <c r="D114">
        <f>IF(L_Map[[#This Row],[MÃ BC]]&lt;&gt;"",COUNTIFS(L_Map[MÃ BC],L_Map[[#This Row],[MÃ BC]]),0)</f>
        <v>1</v>
      </c>
      <c r="E114" s="6" t="s">
        <v>1348</v>
      </c>
      <c r="F114">
        <f>IF(L_Map[[#This Row],[MÃ TM]]&lt;&gt;"",COUNTIFS(L_Map[MÃ TM],L_Map[[#This Row],[MÃ TM]]),0)</f>
        <v>15</v>
      </c>
      <c r="G114">
        <f>IF(_xlfn.XLOOKUP(L_Map[[#This Row],[MÃ TM]],L_TM[MÃ],L_TM[BCR],0),1,0)</f>
        <v>0</v>
      </c>
      <c r="H114" t="str">
        <f>_xlfn.XLOOKUP(L_Map[[#This Row],[MÃ BC]],L_FS[MÃ],L_FS[CHỈ TIÊU],"-")</f>
        <v>Vốn khác của chủ sở hữu</v>
      </c>
      <c r="I114" t="str">
        <f>_xlfn.XLOOKUP(L_Map[[#This Row],[MÃ TM]],L_TM[MÃ],L_TM[CHỈ TIÊU],"-")</f>
        <v>Vốn chủ sở hữu</v>
      </c>
    </row>
    <row r="115" spans="3:9" x14ac:dyDescent="0.3">
      <c r="C115" s="6" t="s">
        <v>1072</v>
      </c>
      <c r="D115">
        <f>IF(L_Map[[#This Row],[MÃ BC]]&lt;&gt;"",COUNTIFS(L_Map[MÃ BC],L_Map[[#This Row],[MÃ BC]]),0)</f>
        <v>1</v>
      </c>
      <c r="E115" s="6" t="s">
        <v>1348</v>
      </c>
      <c r="F115">
        <f>IF(L_Map[[#This Row],[MÃ TM]]&lt;&gt;"",COUNTIFS(L_Map[MÃ TM],L_Map[[#This Row],[MÃ TM]]),0)</f>
        <v>15</v>
      </c>
      <c r="G115">
        <f>IF(_xlfn.XLOOKUP(L_Map[[#This Row],[MÃ TM]],L_TM[MÃ],L_TM[BCR],0),1,0)</f>
        <v>0</v>
      </c>
      <c r="H115" t="str">
        <f>_xlfn.XLOOKUP(L_Map[[#This Row],[MÃ BC]],L_FS[MÃ],L_FS[CHỈ TIÊU],"-")</f>
        <v>Cổ phiếu quỹ (*)</v>
      </c>
      <c r="I115" t="str">
        <f>_xlfn.XLOOKUP(L_Map[[#This Row],[MÃ TM]],L_TM[MÃ],L_TM[CHỈ TIÊU],"-")</f>
        <v>Vốn chủ sở hữu</v>
      </c>
    </row>
    <row r="116" spans="3:9" x14ac:dyDescent="0.3">
      <c r="C116" s="6" t="s">
        <v>1062</v>
      </c>
      <c r="D116">
        <f>IF(L_Map[[#This Row],[MÃ BC]]&lt;&gt;"",COUNTIFS(L_Map[MÃ BC],L_Map[[#This Row],[MÃ BC]]),0)</f>
        <v>1</v>
      </c>
      <c r="E116" s="6" t="s">
        <v>1348</v>
      </c>
      <c r="F116">
        <f>IF(L_Map[[#This Row],[MÃ TM]]&lt;&gt;"",COUNTIFS(L_Map[MÃ TM],L_Map[[#This Row],[MÃ TM]]),0)</f>
        <v>15</v>
      </c>
      <c r="G116">
        <f>IF(_xlfn.XLOOKUP(L_Map[[#This Row],[MÃ TM]],L_TM[MÃ],L_TM[BCR],0),1,0)</f>
        <v>0</v>
      </c>
      <c r="H116" t="str">
        <f>_xlfn.XLOOKUP(L_Map[[#This Row],[MÃ BC]],L_FS[MÃ],L_FS[CHỈ TIÊU],"-")</f>
        <v>Chênh lệch đánh giá lại tài sản</v>
      </c>
      <c r="I116" t="str">
        <f>_xlfn.XLOOKUP(L_Map[[#This Row],[MÃ TM]],L_TM[MÃ],L_TM[CHỈ TIÊU],"-")</f>
        <v>Vốn chủ sở hữu</v>
      </c>
    </row>
    <row r="117" spans="3:9" x14ac:dyDescent="0.3">
      <c r="C117" s="6" t="s">
        <v>1064</v>
      </c>
      <c r="D117">
        <f>IF(L_Map[[#This Row],[MÃ BC]]&lt;&gt;"",COUNTIFS(L_Map[MÃ BC],L_Map[[#This Row],[MÃ BC]]),0)</f>
        <v>1</v>
      </c>
      <c r="E117" s="6" t="s">
        <v>1348</v>
      </c>
      <c r="F117">
        <f>IF(L_Map[[#This Row],[MÃ TM]]&lt;&gt;"",COUNTIFS(L_Map[MÃ TM],L_Map[[#This Row],[MÃ TM]]),0)</f>
        <v>15</v>
      </c>
      <c r="G117">
        <f>IF(_xlfn.XLOOKUP(L_Map[[#This Row],[MÃ TM]],L_TM[MÃ],L_TM[BCR],0),1,0)</f>
        <v>0</v>
      </c>
      <c r="H117" t="str">
        <f>_xlfn.XLOOKUP(L_Map[[#This Row],[MÃ BC]],L_FS[MÃ],L_FS[CHỈ TIÊU],"-")</f>
        <v>Chênh lệch tỷ giá hối đoái</v>
      </c>
      <c r="I117" t="str">
        <f>_xlfn.XLOOKUP(L_Map[[#This Row],[MÃ TM]],L_TM[MÃ],L_TM[CHỈ TIÊU],"-")</f>
        <v>Vốn chủ sở hữu</v>
      </c>
    </row>
    <row r="118" spans="3:9" x14ac:dyDescent="0.3">
      <c r="C118" s="6" t="s">
        <v>1066</v>
      </c>
      <c r="D118">
        <f>IF(L_Map[[#This Row],[MÃ BC]]&lt;&gt;"",COUNTIFS(L_Map[MÃ BC],L_Map[[#This Row],[MÃ BC]]),0)</f>
        <v>1</v>
      </c>
      <c r="E118" s="6" t="s">
        <v>1348</v>
      </c>
      <c r="F118">
        <f>IF(L_Map[[#This Row],[MÃ TM]]&lt;&gt;"",COUNTIFS(L_Map[MÃ TM],L_Map[[#This Row],[MÃ TM]]),0)</f>
        <v>15</v>
      </c>
      <c r="G118">
        <f>IF(_xlfn.XLOOKUP(L_Map[[#This Row],[MÃ TM]],L_TM[MÃ],L_TM[BCR],0),1,0)</f>
        <v>0</v>
      </c>
      <c r="H118" t="str">
        <f>_xlfn.XLOOKUP(L_Map[[#This Row],[MÃ BC]],L_FS[MÃ],L_FS[CHỈ TIÊU],"-")</f>
        <v>Quỹ đầu tư phát triển</v>
      </c>
      <c r="I118" t="str">
        <f>_xlfn.XLOOKUP(L_Map[[#This Row],[MÃ TM]],L_TM[MÃ],L_TM[CHỈ TIÊU],"-")</f>
        <v>Vốn chủ sở hữu</v>
      </c>
    </row>
    <row r="119" spans="3:9" x14ac:dyDescent="0.3">
      <c r="C119" s="6" t="s">
        <v>1068</v>
      </c>
      <c r="D119">
        <f>IF(L_Map[[#This Row],[MÃ BC]]&lt;&gt;"",COUNTIFS(L_Map[MÃ BC],L_Map[[#This Row],[MÃ BC]]),0)</f>
        <v>1</v>
      </c>
      <c r="E119" s="6" t="s">
        <v>1348</v>
      </c>
      <c r="F119">
        <f>IF(L_Map[[#This Row],[MÃ TM]]&lt;&gt;"",COUNTIFS(L_Map[MÃ TM],L_Map[[#This Row],[MÃ TM]]),0)</f>
        <v>15</v>
      </c>
      <c r="G119">
        <f>IF(_xlfn.XLOOKUP(L_Map[[#This Row],[MÃ TM]],L_TM[MÃ],L_TM[BCR],0),1,0)</f>
        <v>0</v>
      </c>
      <c r="H119" t="str">
        <f>_xlfn.XLOOKUP(L_Map[[#This Row],[MÃ BC]],L_FS[MÃ],L_FS[CHỈ TIÊU],"-")</f>
        <v>Quỹ hỗ trợ sắp xếp doanh nghiệp</v>
      </c>
      <c r="I119" t="str">
        <f>_xlfn.XLOOKUP(L_Map[[#This Row],[MÃ TM]],L_TM[MÃ],L_TM[CHỈ TIÊU],"-")</f>
        <v>Vốn chủ sở hữu</v>
      </c>
    </row>
    <row r="120" spans="3:9" x14ac:dyDescent="0.3">
      <c r="C120" s="6" t="s">
        <v>1045</v>
      </c>
      <c r="D120">
        <f>IF(L_Map[[#This Row],[MÃ BC]]&lt;&gt;"",COUNTIFS(L_Map[MÃ BC],L_Map[[#This Row],[MÃ BC]]),0)</f>
        <v>1</v>
      </c>
      <c r="E120" s="6" t="s">
        <v>1348</v>
      </c>
      <c r="F120">
        <f>IF(L_Map[[#This Row],[MÃ TM]]&lt;&gt;"",COUNTIFS(L_Map[MÃ TM],L_Map[[#This Row],[MÃ TM]]),0)</f>
        <v>15</v>
      </c>
      <c r="G120">
        <f>IF(_xlfn.XLOOKUP(L_Map[[#This Row],[MÃ TM]],L_TM[MÃ],L_TM[BCR],0),1,0)</f>
        <v>0</v>
      </c>
      <c r="H120" t="str">
        <f>_xlfn.XLOOKUP(L_Map[[#This Row],[MÃ BC]],L_FS[MÃ],L_FS[CHỈ TIÊU],"-")</f>
        <v>Cổ phiếu phổ thông có quyền biểu quyết</v>
      </c>
      <c r="I120" t="str">
        <f>_xlfn.XLOOKUP(L_Map[[#This Row],[MÃ TM]],L_TM[MÃ],L_TM[CHỈ TIÊU],"-")</f>
        <v>Vốn chủ sở hữu</v>
      </c>
    </row>
    <row r="121" spans="3:9" x14ac:dyDescent="0.3">
      <c r="C121" s="6" t="s">
        <v>1048</v>
      </c>
      <c r="D121">
        <f>IF(L_Map[[#This Row],[MÃ BC]]&lt;&gt;"",COUNTIFS(L_Map[MÃ BC],L_Map[[#This Row],[MÃ BC]]),0)</f>
        <v>1</v>
      </c>
      <c r="E121" s="6" t="s">
        <v>1348</v>
      </c>
      <c r="F121">
        <f>IF(L_Map[[#This Row],[MÃ TM]]&lt;&gt;"",COUNTIFS(L_Map[MÃ TM],L_Map[[#This Row],[MÃ TM]]),0)</f>
        <v>15</v>
      </c>
      <c r="G121">
        <f>IF(_xlfn.XLOOKUP(L_Map[[#This Row],[MÃ TM]],L_TM[MÃ],L_TM[BCR],0),1,0)</f>
        <v>0</v>
      </c>
      <c r="H121" t="str">
        <f>_xlfn.XLOOKUP(L_Map[[#This Row],[MÃ BC]],L_FS[MÃ],L_FS[CHỈ TIÊU],"-")</f>
        <v>Cổ phiếu ưu đãi</v>
      </c>
      <c r="I121" t="str">
        <f>_xlfn.XLOOKUP(L_Map[[#This Row],[MÃ TM]],L_TM[MÃ],L_TM[CHỈ TIÊU],"-")</f>
        <v>Vốn chủ sở hữu</v>
      </c>
    </row>
    <row r="122" spans="3:9" x14ac:dyDescent="0.3">
      <c r="C122" s="6" t="s">
        <v>1070</v>
      </c>
      <c r="D122">
        <f>IF(L_Map[[#This Row],[MÃ BC]]&lt;&gt;"",COUNTIFS(L_Map[MÃ BC],L_Map[[#This Row],[MÃ BC]]),0)</f>
        <v>1</v>
      </c>
      <c r="E122" s="6" t="s">
        <v>1348</v>
      </c>
      <c r="F122">
        <f>IF(L_Map[[#This Row],[MÃ TM]]&lt;&gt;"",COUNTIFS(L_Map[MÃ TM],L_Map[[#This Row],[MÃ TM]]),0)</f>
        <v>15</v>
      </c>
      <c r="G122">
        <f>IF(_xlfn.XLOOKUP(L_Map[[#This Row],[MÃ TM]],L_TM[MÃ],L_TM[BCR],0),1,0)</f>
        <v>0</v>
      </c>
      <c r="H122" t="str">
        <f>_xlfn.XLOOKUP(L_Map[[#This Row],[MÃ BC]],L_FS[MÃ],L_FS[CHỈ TIÊU],"-")</f>
        <v>Quỹ khác thuộc vốn chủ sở hữu</v>
      </c>
      <c r="I122" t="str">
        <f>_xlfn.XLOOKUP(L_Map[[#This Row],[MÃ TM]],L_TM[MÃ],L_TM[CHỈ TIÊU],"-")</f>
        <v>Vốn chủ sở hữu</v>
      </c>
    </row>
    <row r="123" spans="3:9" x14ac:dyDescent="0.3">
      <c r="C123" s="6" t="s">
        <v>1083</v>
      </c>
      <c r="D123">
        <f>IF(L_Map[[#This Row],[MÃ BC]]&lt;&gt;"",COUNTIFS(L_Map[MÃ BC],L_Map[[#This Row],[MÃ BC]]),0)</f>
        <v>1</v>
      </c>
      <c r="E123" s="6" t="s">
        <v>1348</v>
      </c>
      <c r="F123">
        <f>IF(L_Map[[#This Row],[MÃ TM]]&lt;&gt;"",COUNTIFS(L_Map[MÃ TM],L_Map[[#This Row],[MÃ TM]]),0)</f>
        <v>15</v>
      </c>
      <c r="G123">
        <f>IF(_xlfn.XLOOKUP(L_Map[[#This Row],[MÃ TM]],L_TM[MÃ],L_TM[BCR],0),1,0)</f>
        <v>0</v>
      </c>
      <c r="H123" t="str">
        <f>_xlfn.XLOOKUP(L_Map[[#This Row],[MÃ BC]],L_FS[MÃ],L_FS[CHỈ TIÊU],"-")</f>
        <v>Nguồn vốn đầu tư XDCB</v>
      </c>
      <c r="I123" t="str">
        <f>_xlfn.XLOOKUP(L_Map[[#This Row],[MÃ TM]],L_TM[MÃ],L_TM[CHỈ TIÊU],"-")</f>
        <v>Vốn chủ sở hữu</v>
      </c>
    </row>
    <row r="124" spans="3:9" x14ac:dyDescent="0.3">
      <c r="C124" s="6" t="s">
        <v>1079</v>
      </c>
      <c r="D124">
        <f>IF(L_Map[[#This Row],[MÃ BC]]&lt;&gt;"",COUNTIFS(L_Map[MÃ BC],L_Map[[#This Row],[MÃ BC]]),0)</f>
        <v>1</v>
      </c>
      <c r="E124" s="6" t="s">
        <v>1348</v>
      </c>
      <c r="F124">
        <f>IF(L_Map[[#This Row],[MÃ TM]]&lt;&gt;"",COUNTIFS(L_Map[MÃ TM],L_Map[[#This Row],[MÃ TM]]),0)</f>
        <v>15</v>
      </c>
      <c r="G124">
        <f>IF(_xlfn.XLOOKUP(L_Map[[#This Row],[MÃ TM]],L_TM[MÃ],L_TM[BCR],0),1,0)</f>
        <v>0</v>
      </c>
      <c r="H124" t="str">
        <f>_xlfn.XLOOKUP(L_Map[[#This Row],[MÃ BC]],L_FS[MÃ],L_FS[CHỈ TIÊU],"-")</f>
        <v>Lợi ích của cổ đông không kiểm soát</v>
      </c>
      <c r="I124" t="str">
        <f>_xlfn.XLOOKUP(L_Map[[#This Row],[MÃ TM]],L_TM[MÃ],L_TM[CHỈ TIÊU],"-")</f>
        <v>Vốn chủ sở hữu</v>
      </c>
    </row>
    <row r="125" spans="3:9" x14ac:dyDescent="0.3">
      <c r="C125" s="6" t="s">
        <v>1075</v>
      </c>
      <c r="D125">
        <f>IF(L_Map[[#This Row],[MÃ BC]]&lt;&gt;"",COUNTIFS(L_Map[MÃ BC],L_Map[[#This Row],[MÃ BC]]),0)</f>
        <v>1</v>
      </c>
      <c r="E125" s="6" t="s">
        <v>1348</v>
      </c>
      <c r="F125">
        <f>IF(L_Map[[#This Row],[MÃ TM]]&lt;&gt;"",COUNTIFS(L_Map[MÃ TM],L_Map[[#This Row],[MÃ TM]]),0)</f>
        <v>15</v>
      </c>
      <c r="G125">
        <f>IF(_xlfn.XLOOKUP(L_Map[[#This Row],[MÃ TM]],L_TM[MÃ],L_TM[BCR],0),1,0)</f>
        <v>0</v>
      </c>
      <c r="H125" t="str">
        <f>_xlfn.XLOOKUP(L_Map[[#This Row],[MÃ BC]],L_FS[MÃ],L_FS[CHỈ TIÊU],"-")</f>
        <v>LNST chưa phân phối lũy kế đến cuối kỳ trước</v>
      </c>
      <c r="I125" t="str">
        <f>_xlfn.XLOOKUP(L_Map[[#This Row],[MÃ TM]],L_TM[MÃ],L_TM[CHỈ TIÊU],"-")</f>
        <v>Vốn chủ sở hữu</v>
      </c>
    </row>
    <row r="126" spans="3:9" x14ac:dyDescent="0.3">
      <c r="C126" s="6" t="s">
        <v>1078</v>
      </c>
      <c r="D126">
        <f>IF(L_Map[[#This Row],[MÃ BC]]&lt;&gt;"",COUNTIFS(L_Map[MÃ BC],L_Map[[#This Row],[MÃ BC]]),0)</f>
        <v>1</v>
      </c>
      <c r="E126" s="6" t="s">
        <v>1348</v>
      </c>
      <c r="F126">
        <f>IF(L_Map[[#This Row],[MÃ TM]]&lt;&gt;"",COUNTIFS(L_Map[MÃ TM],L_Map[[#This Row],[MÃ TM]]),0)</f>
        <v>15</v>
      </c>
      <c r="G126">
        <f>IF(_xlfn.XLOOKUP(L_Map[[#This Row],[MÃ TM]],L_TM[MÃ],L_TM[BCR],0),1,0)</f>
        <v>0</v>
      </c>
      <c r="H126" t="str">
        <f>_xlfn.XLOOKUP(L_Map[[#This Row],[MÃ BC]],L_FS[MÃ],L_FS[CHỈ TIÊU],"-")</f>
        <v>LNST chưa phân phối kỳ này</v>
      </c>
      <c r="I126" t="str">
        <f>_xlfn.XLOOKUP(L_Map[[#This Row],[MÃ TM]],L_TM[MÃ],L_TM[CHỈ TIÊU],"-")</f>
        <v>Vốn chủ sở hữu</v>
      </c>
    </row>
    <row r="127" spans="3:9" x14ac:dyDescent="0.3">
      <c r="C127" s="6" t="s">
        <v>1086</v>
      </c>
      <c r="D127">
        <f>IF(L_Map[[#This Row],[MÃ BC]]&lt;&gt;"",COUNTIFS(L_Map[MÃ BC],L_Map[[#This Row],[MÃ BC]]),0)</f>
        <v>1</v>
      </c>
      <c r="E127" s="6" t="s">
        <v>129</v>
      </c>
      <c r="F127">
        <f>IF(L_Map[[#This Row],[MÃ TM]]&lt;&gt;"",COUNTIFS(L_Map[MÃ TM],L_Map[[#This Row],[MÃ TM]]),0)</f>
        <v>2</v>
      </c>
      <c r="G127">
        <f>IF(_xlfn.XLOOKUP(L_Map[[#This Row],[MÃ TM]],L_TM[MÃ],L_TM[BCR],0),1,0)</f>
        <v>0</v>
      </c>
      <c r="H127" t="str">
        <f>_xlfn.XLOOKUP(L_Map[[#This Row],[MÃ BC]],L_FS[MÃ],L_FS[CHỈ TIÊU],"-")</f>
        <v>Nguồn kinh phí</v>
      </c>
      <c r="I127" t="str">
        <f>_xlfn.XLOOKUP(L_Map[[#This Row],[MÃ TM]],L_TM[MÃ],L_TM[CHỈ TIÊU],"-")</f>
        <v>Nguồn kinh phí</v>
      </c>
    </row>
    <row r="128" spans="3:9" x14ac:dyDescent="0.3">
      <c r="C128" s="6" t="s">
        <v>857</v>
      </c>
      <c r="D128">
        <f>IF(L_Map[[#This Row],[MÃ BC]]&lt;&gt;"",COUNTIFS(L_Map[MÃ BC],L_Map[[#This Row],[MÃ BC]]),0)</f>
        <v>1</v>
      </c>
      <c r="E128" s="6" t="s">
        <v>129</v>
      </c>
      <c r="F128">
        <f>IF(L_Map[[#This Row],[MÃ TM]]&lt;&gt;"",COUNTIFS(L_Map[MÃ TM],L_Map[[#This Row],[MÃ TM]]),0)</f>
        <v>2</v>
      </c>
      <c r="G128">
        <f>IF(_xlfn.XLOOKUP(L_Map[[#This Row],[MÃ TM]],L_TM[MÃ],L_TM[BCR],0),1,0)</f>
        <v>0</v>
      </c>
      <c r="H128" t="str">
        <f>_xlfn.XLOOKUP(L_Map[[#This Row],[MÃ BC]],L_FS[MÃ],L_FS[CHỈ TIÊU],"-")</f>
        <v>Nguồn kinh phí đã hình thành TSCĐ</v>
      </c>
      <c r="I128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0" sqref="A20"/>
    </sheetView>
  </sheetViews>
  <sheetFormatPr defaultRowHeight="13" x14ac:dyDescent="0.3"/>
  <cols>
    <col min="1" max="1" width="27.3984375" style="2" customWidth="1"/>
    <col min="4" max="4" width="67.8984375" customWidth="1"/>
    <col min="5" max="5" width="14.59765625" customWidth="1"/>
  </cols>
  <sheetData>
    <row r="1" spans="1:8" ht="13.4" customHeight="1" x14ac:dyDescent="0.3">
      <c r="A1" s="25" t="str">
        <f>'✅'!A1</f>
        <v>𝓣𝓐𝓢𝓒𝓞</v>
      </c>
    </row>
    <row r="2" spans="1:8" ht="13.4" customHeight="1" x14ac:dyDescent="0.3">
      <c r="A2" s="25"/>
    </row>
    <row r="3" spans="1:8" ht="13.4" customHeight="1" x14ac:dyDescent="0.3">
      <c r="A3" s="25"/>
      <c r="B3" s="4"/>
      <c r="C3" s="4"/>
      <c r="D3" t="s">
        <v>1372</v>
      </c>
      <c r="E3" s="4"/>
      <c r="H3" s="14"/>
    </row>
    <row r="4" spans="1:8" ht="13.4" customHeight="1" x14ac:dyDescent="0.3">
      <c r="A4" s="25"/>
      <c r="F4" t="s">
        <v>575</v>
      </c>
      <c r="H4" s="14"/>
    </row>
    <row r="5" spans="1:8" x14ac:dyDescent="0.3">
      <c r="A5" s="5" t="str">
        <f>'Công ty'!A5</f>
        <v>BCTC hợp nhất</v>
      </c>
      <c r="C5" t="s">
        <v>43</v>
      </c>
      <c r="D5" t="s">
        <v>1154</v>
      </c>
      <c r="E5" t="s">
        <v>1238</v>
      </c>
      <c r="F5" t="s">
        <v>1373</v>
      </c>
      <c r="H5" t="s">
        <v>1162</v>
      </c>
    </row>
    <row r="6" spans="1:8" x14ac:dyDescent="0.3">
      <c r="C6" s="6" t="s">
        <v>1374</v>
      </c>
      <c r="D6" s="6" t="s">
        <v>1375</v>
      </c>
      <c r="E6" s="6" t="s">
        <v>1376</v>
      </c>
      <c r="F6" s="6" t="b">
        <v>1</v>
      </c>
      <c r="H6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3">
      <c r="C7" s="6" t="s">
        <v>4</v>
      </c>
      <c r="D7" s="6" t="s">
        <v>1377</v>
      </c>
      <c r="E7" s="6"/>
      <c r="F7" s="6"/>
      <c r="H7" t="str">
        <v>02_</v>
      </c>
    </row>
    <row r="8" spans="1:8" x14ac:dyDescent="0.3">
      <c r="A8" s="8" t="s">
        <v>10</v>
      </c>
      <c r="C8" s="6" t="s">
        <v>1378</v>
      </c>
      <c r="D8" s="6" t="s">
        <v>1379</v>
      </c>
      <c r="E8" s="6" t="s">
        <v>1376</v>
      </c>
      <c r="F8" s="6" t="b">
        <v>1</v>
      </c>
      <c r="H8" t="str">
        <v>03_</v>
      </c>
    </row>
    <row r="9" spans="1:8" x14ac:dyDescent="0.3">
      <c r="C9" s="6" t="s">
        <v>1380</v>
      </c>
      <c r="D9" s="6" t="s">
        <v>1381</v>
      </c>
      <c r="E9" s="6" t="s">
        <v>1376</v>
      </c>
      <c r="F9" s="6" t="b">
        <v>1</v>
      </c>
      <c r="H9" t="str">
        <v>04_</v>
      </c>
    </row>
    <row r="10" spans="1:8" x14ac:dyDescent="0.3">
      <c r="A10" s="8" t="s">
        <v>15</v>
      </c>
      <c r="C10" s="6" t="s">
        <v>1382</v>
      </c>
      <c r="D10" s="6" t="s">
        <v>1383</v>
      </c>
      <c r="E10" s="6" t="s">
        <v>1376</v>
      </c>
      <c r="F10" s="6" t="b">
        <v>1</v>
      </c>
      <c r="H10" t="str">
        <v>05_</v>
      </c>
    </row>
    <row r="11" spans="1:8" x14ac:dyDescent="0.3">
      <c r="C11" s="6" t="s">
        <v>1384</v>
      </c>
      <c r="D11" s="6" t="s">
        <v>1385</v>
      </c>
      <c r="E11" s="6" t="s">
        <v>1376</v>
      </c>
      <c r="F11" s="6" t="b">
        <v>1</v>
      </c>
      <c r="H11" t="str">
        <v>06_</v>
      </c>
    </row>
    <row r="12" spans="1:8" x14ac:dyDescent="0.3">
      <c r="A12" s="8" t="s">
        <v>20</v>
      </c>
      <c r="C12" s="6" t="s">
        <v>1386</v>
      </c>
      <c r="D12" s="6" t="s">
        <v>1123</v>
      </c>
      <c r="E12" s="6" t="s">
        <v>1376</v>
      </c>
      <c r="F12" s="6" t="b">
        <v>1</v>
      </c>
      <c r="H12" t="str">
        <v>07_</v>
      </c>
    </row>
    <row r="13" spans="1:8" x14ac:dyDescent="0.3">
      <c r="C13" s="6" t="s">
        <v>1387</v>
      </c>
      <c r="D13" s="6" t="s">
        <v>1388</v>
      </c>
      <c r="E13" s="6" t="s">
        <v>1376</v>
      </c>
      <c r="F13" s="6" t="b">
        <v>1</v>
      </c>
    </row>
    <row r="14" spans="1:8" x14ac:dyDescent="0.3">
      <c r="A14" s="8" t="s">
        <v>25</v>
      </c>
      <c r="C14" s="6" t="s">
        <v>1389</v>
      </c>
      <c r="D14" s="6" t="s">
        <v>1390</v>
      </c>
      <c r="E14" s="6"/>
      <c r="F14" s="6"/>
    </row>
    <row r="15" spans="1:8" x14ac:dyDescent="0.3">
      <c r="C15" s="6" t="s">
        <v>1391</v>
      </c>
      <c r="D15" s="6" t="s">
        <v>1392</v>
      </c>
      <c r="E15" s="6" t="s">
        <v>1376</v>
      </c>
      <c r="F15" s="6" t="b">
        <v>1</v>
      </c>
    </row>
    <row r="16" spans="1:8" x14ac:dyDescent="0.3">
      <c r="A16" s="8" t="s">
        <v>30</v>
      </c>
      <c r="C16" s="6" t="s">
        <v>1393</v>
      </c>
      <c r="D16" s="6" t="s">
        <v>1394</v>
      </c>
      <c r="E16" s="6" t="s">
        <v>1376</v>
      </c>
      <c r="F16" s="6" t="b">
        <v>1</v>
      </c>
    </row>
    <row r="17" spans="1:6" x14ac:dyDescent="0.3">
      <c r="C17" s="6" t="s">
        <v>1395</v>
      </c>
      <c r="D17" s="6" t="s">
        <v>1396</v>
      </c>
      <c r="E17" s="6" t="s">
        <v>1376</v>
      </c>
      <c r="F17" s="6" t="b">
        <v>1</v>
      </c>
    </row>
    <row r="18" spans="1:6" x14ac:dyDescent="0.3">
      <c r="A18" s="8" t="s">
        <v>35</v>
      </c>
      <c r="C18" s="6" t="s">
        <v>1397</v>
      </c>
      <c r="D18" s="6" t="s">
        <v>1398</v>
      </c>
      <c r="E18" s="6" t="s">
        <v>1376</v>
      </c>
      <c r="F18" s="6" t="b">
        <v>1</v>
      </c>
    </row>
    <row r="19" spans="1:6" x14ac:dyDescent="0.3">
      <c r="C19" s="6" t="s">
        <v>1399</v>
      </c>
      <c r="D19" s="6" t="s">
        <v>1400</v>
      </c>
      <c r="E19" s="6" t="s">
        <v>1376</v>
      </c>
      <c r="F19" s="6" t="b">
        <v>1</v>
      </c>
    </row>
    <row r="20" spans="1:6" x14ac:dyDescent="0.3">
      <c r="A20" s="8" t="s">
        <v>36</v>
      </c>
      <c r="C20" s="6" t="s">
        <v>1401</v>
      </c>
      <c r="D20" s="6" t="s">
        <v>1402</v>
      </c>
      <c r="E20" s="6" t="s">
        <v>1376</v>
      </c>
      <c r="F20" s="6" t="b">
        <v>1</v>
      </c>
    </row>
    <row r="21" spans="1:6" x14ac:dyDescent="0.3">
      <c r="C21" s="6" t="s">
        <v>1403</v>
      </c>
      <c r="D21" s="6" t="s">
        <v>1404</v>
      </c>
      <c r="E21" s="6" t="s">
        <v>1376</v>
      </c>
      <c r="F21" s="6" t="b">
        <v>1</v>
      </c>
    </row>
    <row r="22" spans="1:6" x14ac:dyDescent="0.3">
      <c r="A22" s="7" t="s">
        <v>37</v>
      </c>
      <c r="C22" s="6" t="s">
        <v>1405</v>
      </c>
      <c r="D22" s="6" t="s">
        <v>1406</v>
      </c>
      <c r="E22" s="6" t="s">
        <v>1376</v>
      </c>
      <c r="F22" s="6" t="b">
        <v>1</v>
      </c>
    </row>
    <row r="23" spans="1:6" x14ac:dyDescent="0.3">
      <c r="C23" s="6" t="s">
        <v>1407</v>
      </c>
      <c r="D23" s="6" t="s">
        <v>1408</v>
      </c>
      <c r="E23" s="6" t="s">
        <v>1376</v>
      </c>
      <c r="F23" s="6" t="b">
        <v>1</v>
      </c>
    </row>
    <row r="24" spans="1:6" x14ac:dyDescent="0.3">
      <c r="A24" s="8" t="s">
        <v>38</v>
      </c>
      <c r="C24" s="6" t="s">
        <v>1409</v>
      </c>
      <c r="D24" s="6" t="s">
        <v>1410</v>
      </c>
      <c r="E24" s="6"/>
      <c r="F24" s="6"/>
    </row>
    <row r="25" spans="1:6" x14ac:dyDescent="0.3">
      <c r="C25" s="6" t="s">
        <v>1411</v>
      </c>
      <c r="D25" s="6" t="s">
        <v>1412</v>
      </c>
      <c r="E25" s="6" t="s">
        <v>1413</v>
      </c>
      <c r="F25" s="6" t="b">
        <v>1</v>
      </c>
    </row>
    <row r="26" spans="1:6" x14ac:dyDescent="0.3">
      <c r="A26" s="8" t="s">
        <v>39</v>
      </c>
      <c r="C26" s="6" t="s">
        <v>1414</v>
      </c>
      <c r="D26" s="6" t="s">
        <v>1415</v>
      </c>
      <c r="E26" s="6" t="s">
        <v>1413</v>
      </c>
      <c r="F26" s="6" t="b">
        <v>1</v>
      </c>
    </row>
    <row r="27" spans="1:6" x14ac:dyDescent="0.3">
      <c r="C27" s="6" t="s">
        <v>1416</v>
      </c>
      <c r="D27" s="6" t="s">
        <v>1417</v>
      </c>
      <c r="E27" s="6" t="s">
        <v>1413</v>
      </c>
      <c r="F27" s="6" t="b">
        <v>1</v>
      </c>
    </row>
    <row r="28" spans="1:6" x14ac:dyDescent="0.3">
      <c r="A28" s="8" t="s">
        <v>40</v>
      </c>
      <c r="C28" s="6" t="s">
        <v>1418</v>
      </c>
      <c r="D28" s="6" t="s">
        <v>1419</v>
      </c>
      <c r="E28" s="6" t="s">
        <v>1413</v>
      </c>
      <c r="F28" s="6" t="b">
        <v>1</v>
      </c>
    </row>
    <row r="29" spans="1:6" x14ac:dyDescent="0.3">
      <c r="C29" s="6" t="s">
        <v>1420</v>
      </c>
      <c r="D29" s="6" t="s">
        <v>1421</v>
      </c>
      <c r="E29" s="6" t="s">
        <v>1413</v>
      </c>
      <c r="F29" s="6" t="b">
        <v>1</v>
      </c>
    </row>
    <row r="30" spans="1:6" x14ac:dyDescent="0.3">
      <c r="C30" s="6" t="s">
        <v>1422</v>
      </c>
      <c r="D30" s="6" t="s">
        <v>1423</v>
      </c>
      <c r="E30" s="6" t="s">
        <v>1413</v>
      </c>
      <c r="F30" s="6" t="b">
        <v>1</v>
      </c>
    </row>
    <row r="31" spans="1:6" x14ac:dyDescent="0.3">
      <c r="C31" s="6" t="s">
        <v>1424</v>
      </c>
      <c r="D31" s="6" t="s">
        <v>1425</v>
      </c>
      <c r="E31" s="6" t="s">
        <v>1413</v>
      </c>
      <c r="F31" s="6" t="b">
        <v>1</v>
      </c>
    </row>
    <row r="32" spans="1:6" x14ac:dyDescent="0.3">
      <c r="C32" s="6" t="s">
        <v>1426</v>
      </c>
      <c r="D32" s="6" t="s">
        <v>1427</v>
      </c>
      <c r="E32" s="6"/>
      <c r="F32" s="6"/>
    </row>
    <row r="33" spans="3:6" x14ac:dyDescent="0.3">
      <c r="C33" s="6" t="s">
        <v>1428</v>
      </c>
      <c r="D33" s="6" t="s">
        <v>1429</v>
      </c>
      <c r="E33" s="6" t="s">
        <v>1430</v>
      </c>
      <c r="F33" s="6" t="b">
        <v>1</v>
      </c>
    </row>
    <row r="34" spans="3:6" x14ac:dyDescent="0.3">
      <c r="C34" s="6" t="s">
        <v>1431</v>
      </c>
      <c r="D34" s="6" t="s">
        <v>1432</v>
      </c>
      <c r="E34" s="6" t="s">
        <v>1430</v>
      </c>
      <c r="F34" s="6" t="b">
        <v>1</v>
      </c>
    </row>
    <row r="35" spans="3:6" x14ac:dyDescent="0.3">
      <c r="C35" s="6" t="s">
        <v>1433</v>
      </c>
      <c r="D35" s="6" t="s">
        <v>1434</v>
      </c>
      <c r="E35" s="6" t="s">
        <v>1430</v>
      </c>
      <c r="F35" s="6" t="b">
        <v>1</v>
      </c>
    </row>
    <row r="36" spans="3:6" x14ac:dyDescent="0.3">
      <c r="C36" s="6" t="s">
        <v>1435</v>
      </c>
      <c r="D36" s="6" t="s">
        <v>1436</v>
      </c>
      <c r="E36" s="6" t="s">
        <v>1430</v>
      </c>
      <c r="F36" s="6" t="b">
        <v>1</v>
      </c>
    </row>
    <row r="37" spans="3:6" x14ac:dyDescent="0.3">
      <c r="C37" s="6" t="s">
        <v>1437</v>
      </c>
      <c r="D37" s="6" t="s">
        <v>1438</v>
      </c>
      <c r="E37" s="6" t="s">
        <v>1430</v>
      </c>
      <c r="F37" s="6" t="b">
        <v>1</v>
      </c>
    </row>
    <row r="38" spans="3:6" x14ac:dyDescent="0.3">
      <c r="C38" s="6" t="s">
        <v>1439</v>
      </c>
      <c r="D38" s="6" t="s">
        <v>1440</v>
      </c>
      <c r="E38" s="6" t="s">
        <v>1430</v>
      </c>
      <c r="F38" s="6" t="b">
        <v>1</v>
      </c>
    </row>
    <row r="39" spans="3:6" x14ac:dyDescent="0.3">
      <c r="C39" s="6" t="s">
        <v>1441</v>
      </c>
      <c r="D39" s="6" t="s">
        <v>1442</v>
      </c>
      <c r="E39" s="6"/>
      <c r="F39" s="6"/>
    </row>
    <row r="40" spans="3:6" x14ac:dyDescent="0.3">
      <c r="C40" s="6" t="s">
        <v>1443</v>
      </c>
      <c r="D40" s="6" t="s">
        <v>1444</v>
      </c>
      <c r="E40" s="6"/>
      <c r="F40" s="6"/>
    </row>
    <row r="41" spans="3:6" x14ac:dyDescent="0.3">
      <c r="C41" s="6" t="s">
        <v>1445</v>
      </c>
      <c r="D41" s="6" t="s">
        <v>1446</v>
      </c>
      <c r="E41" s="6"/>
      <c r="F41" s="6"/>
    </row>
    <row r="42" spans="3:6" x14ac:dyDescent="0.3">
      <c r="C42" s="6" t="s">
        <v>1447</v>
      </c>
      <c r="D42" s="6" t="s">
        <v>1448</v>
      </c>
      <c r="E42" s="6"/>
      <c r="F42" s="6"/>
    </row>
    <row r="43" spans="3:6" x14ac:dyDescent="0.3">
      <c r="C43" s="6" t="s">
        <v>1449</v>
      </c>
      <c r="D43" s="6" t="s">
        <v>1450</v>
      </c>
      <c r="E43" s="6"/>
      <c r="F43" s="6"/>
    </row>
    <row r="44" spans="3:6" x14ac:dyDescent="0.3">
      <c r="C44" s="6"/>
      <c r="D44" s="6"/>
      <c r="E44" s="6"/>
      <c r="F44" s="6"/>
    </row>
    <row r="45" spans="3:6" x14ac:dyDescent="0.3">
      <c r="C45" s="6" t="s">
        <v>1374</v>
      </c>
      <c r="D45" s="6" t="s">
        <v>1451</v>
      </c>
      <c r="E45" s="6" t="s">
        <v>1452</v>
      </c>
      <c r="F45" s="6"/>
    </row>
    <row r="46" spans="3:6" x14ac:dyDescent="0.3">
      <c r="C46" s="6" t="s">
        <v>1378</v>
      </c>
      <c r="D46" s="6" t="s">
        <v>1453</v>
      </c>
      <c r="E46" s="6" t="s">
        <v>1452</v>
      </c>
      <c r="F46" s="6"/>
    </row>
    <row r="47" spans="3:6" x14ac:dyDescent="0.3">
      <c r="C47" s="6" t="s">
        <v>1380</v>
      </c>
      <c r="D47" s="6" t="s">
        <v>1454</v>
      </c>
      <c r="E47" s="6" t="s">
        <v>1452</v>
      </c>
      <c r="F47" s="6"/>
    </row>
    <row r="48" spans="3:6" x14ac:dyDescent="0.3">
      <c r="C48" s="6" t="s">
        <v>1382</v>
      </c>
      <c r="D48" s="6" t="s">
        <v>1402</v>
      </c>
      <c r="E48" s="6" t="s">
        <v>1452</v>
      </c>
      <c r="F48" s="6"/>
    </row>
    <row r="49" spans="3:6" x14ac:dyDescent="0.3">
      <c r="C49" s="6" t="s">
        <v>1384</v>
      </c>
      <c r="D49" s="6" t="s">
        <v>1455</v>
      </c>
      <c r="E49" s="6" t="s">
        <v>1452</v>
      </c>
      <c r="F49" s="6"/>
    </row>
    <row r="50" spans="3:6" x14ac:dyDescent="0.3">
      <c r="C50" s="6" t="s">
        <v>1386</v>
      </c>
      <c r="D50" s="6" t="s">
        <v>1406</v>
      </c>
      <c r="E50" s="6" t="s">
        <v>1452</v>
      </c>
      <c r="F50" s="6"/>
    </row>
    <row r="51" spans="3:6" x14ac:dyDescent="0.3">
      <c r="C51" s="6" t="s">
        <v>1387</v>
      </c>
      <c r="D51" s="6" t="s">
        <v>1408</v>
      </c>
      <c r="E51" s="6" t="s">
        <v>1452</v>
      </c>
      <c r="F51" s="6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35"/>
  <sheetViews>
    <sheetView showGridLines="0" workbookViewId="0">
      <pane ySplit="5" topLeftCell="A22" activePane="bottomLeft" state="frozen"/>
      <selection activeCell="H20" sqref="H20"/>
      <selection pane="bottomLeft" activeCell="H35" sqref="H35"/>
    </sheetView>
  </sheetViews>
  <sheetFormatPr defaultRowHeight="13" x14ac:dyDescent="0.3"/>
  <cols>
    <col min="1" max="1" width="27.3984375" style="2" customWidth="1"/>
    <col min="3" max="3" width="35.3984375" customWidth="1"/>
    <col min="4" max="4" width="11" customWidth="1"/>
    <col min="5" max="5" width="8.59765625" style="3" customWidth="1"/>
    <col min="6" max="6" width="21.3984375" customWidth="1"/>
    <col min="8" max="8" width="62.3984375" customWidth="1"/>
    <col min="10" max="10" width="28" customWidth="1"/>
  </cols>
  <sheetData>
    <row r="1" spans="1:10" x14ac:dyDescent="0.3">
      <c r="A1" s="25" t="str">
        <f>'✅'!A1</f>
        <v>𝓣𝓐𝓢𝓒𝓞</v>
      </c>
      <c r="E1" s="20"/>
    </row>
    <row r="2" spans="1:10" x14ac:dyDescent="0.3">
      <c r="A2" s="25"/>
      <c r="E2" s="20"/>
    </row>
    <row r="3" spans="1:10" x14ac:dyDescent="0.3">
      <c r="A3" s="25"/>
      <c r="C3" t="s">
        <v>1456</v>
      </c>
      <c r="E3" s="20"/>
      <c r="F3" t="s">
        <v>1456</v>
      </c>
      <c r="H3" t="s">
        <v>1457</v>
      </c>
    </row>
    <row r="4" spans="1:10" x14ac:dyDescent="0.3">
      <c r="A4" s="25"/>
      <c r="E4" s="20"/>
    </row>
    <row r="5" spans="1:10" x14ac:dyDescent="0.3">
      <c r="A5" s="5" t="str">
        <f>'Công ty'!A5</f>
        <v>BCTC hợp nhất</v>
      </c>
      <c r="C5" t="s">
        <v>1458</v>
      </c>
      <c r="D5" t="s">
        <v>1459</v>
      </c>
      <c r="E5" s="20"/>
      <c r="F5" t="s">
        <v>1460</v>
      </c>
      <c r="H5" t="s">
        <v>1461</v>
      </c>
      <c r="J5" t="s">
        <v>1462</v>
      </c>
    </row>
    <row r="6" spans="1:10" x14ac:dyDescent="0.3">
      <c r="C6" s="6" t="s">
        <v>1020</v>
      </c>
      <c r="D6" s="6" t="s">
        <v>1463</v>
      </c>
      <c r="E6" s="20"/>
      <c r="F6" s="6" t="s">
        <v>1464</v>
      </c>
      <c r="H6" s="6" t="s">
        <v>1465</v>
      </c>
      <c r="J6" t="s">
        <v>1466</v>
      </c>
    </row>
    <row r="7" spans="1:10" x14ac:dyDescent="0.3">
      <c r="C7" s="6" t="s">
        <v>1467</v>
      </c>
      <c r="D7" s="6" t="s">
        <v>1463</v>
      </c>
      <c r="E7" s="20"/>
      <c r="F7" s="6" t="s">
        <v>1468</v>
      </c>
      <c r="H7" s="6" t="s">
        <v>1469</v>
      </c>
      <c r="J7" t="s">
        <v>1470</v>
      </c>
    </row>
    <row r="8" spans="1:10" x14ac:dyDescent="0.3">
      <c r="A8" s="8" t="s">
        <v>10</v>
      </c>
      <c r="C8" s="6" t="s">
        <v>1471</v>
      </c>
      <c r="D8" s="6" t="s">
        <v>1463</v>
      </c>
      <c r="E8" s="20"/>
      <c r="F8" s="6" t="s">
        <v>1472</v>
      </c>
      <c r="H8" s="6" t="s">
        <v>1473</v>
      </c>
      <c r="J8" t="s">
        <v>1474</v>
      </c>
    </row>
    <row r="9" spans="1:10" x14ac:dyDescent="0.3">
      <c r="C9" s="6" t="s">
        <v>1474</v>
      </c>
      <c r="D9" s="6" t="s">
        <v>1463</v>
      </c>
      <c r="E9" s="20"/>
      <c r="F9" s="6" t="s">
        <v>1475</v>
      </c>
      <c r="H9" s="6" t="s">
        <v>1476</v>
      </c>
      <c r="J9" t="s">
        <v>1477</v>
      </c>
    </row>
    <row r="10" spans="1:10" x14ac:dyDescent="0.3">
      <c r="A10" s="8" t="s">
        <v>15</v>
      </c>
      <c r="C10" s="6" t="s">
        <v>1478</v>
      </c>
      <c r="D10" s="6" t="s">
        <v>1463</v>
      </c>
      <c r="E10" s="20"/>
      <c r="H10" s="6" t="s">
        <v>1479</v>
      </c>
      <c r="J10" t="s">
        <v>1480</v>
      </c>
    </row>
    <row r="11" spans="1:10" x14ac:dyDescent="0.3">
      <c r="C11" s="6" t="s">
        <v>1022</v>
      </c>
      <c r="D11" s="6" t="s">
        <v>1481</v>
      </c>
      <c r="E11" s="20"/>
      <c r="H11" s="6" t="s">
        <v>1482</v>
      </c>
      <c r="J11" t="s">
        <v>1483</v>
      </c>
    </row>
    <row r="12" spans="1:10" x14ac:dyDescent="0.3">
      <c r="A12" s="8" t="s">
        <v>20</v>
      </c>
      <c r="C12" s="6" t="s">
        <v>1484</v>
      </c>
      <c r="D12" s="6" t="s">
        <v>1481</v>
      </c>
      <c r="E12" s="20"/>
      <c r="H12" s="6" t="s">
        <v>1485</v>
      </c>
      <c r="J12" t="s">
        <v>1486</v>
      </c>
    </row>
    <row r="13" spans="1:10" x14ac:dyDescent="0.3">
      <c r="C13" s="6" t="s">
        <v>771</v>
      </c>
      <c r="D13" s="6" t="s">
        <v>1481</v>
      </c>
      <c r="E13" s="20"/>
      <c r="H13" s="6" t="s">
        <v>1487</v>
      </c>
      <c r="J13" t="s">
        <v>1488</v>
      </c>
    </row>
    <row r="14" spans="1:10" x14ac:dyDescent="0.3">
      <c r="A14" s="8" t="s">
        <v>25</v>
      </c>
      <c r="E14" s="20"/>
      <c r="H14" s="6" t="s">
        <v>1489</v>
      </c>
    </row>
    <row r="15" spans="1:10" x14ac:dyDescent="0.3">
      <c r="E15" s="20"/>
      <c r="H15" s="6" t="s">
        <v>1490</v>
      </c>
    </row>
    <row r="16" spans="1:10" x14ac:dyDescent="0.3">
      <c r="A16" s="8" t="s">
        <v>30</v>
      </c>
      <c r="E16" s="20"/>
      <c r="H16" s="6" t="s">
        <v>1491</v>
      </c>
    </row>
    <row r="17" spans="1:8" x14ac:dyDescent="0.3">
      <c r="E17" s="20"/>
      <c r="H17" s="6" t="s">
        <v>1492</v>
      </c>
    </row>
    <row r="18" spans="1:8" x14ac:dyDescent="0.3">
      <c r="A18" s="8" t="s">
        <v>35</v>
      </c>
      <c r="E18" s="20"/>
      <c r="H18" s="6" t="s">
        <v>1493</v>
      </c>
    </row>
    <row r="19" spans="1:8" x14ac:dyDescent="0.3">
      <c r="E19" s="20"/>
      <c r="H19" s="6" t="s">
        <v>1494</v>
      </c>
    </row>
    <row r="20" spans="1:8" x14ac:dyDescent="0.3">
      <c r="A20" s="8" t="s">
        <v>36</v>
      </c>
      <c r="E20" s="20"/>
      <c r="H20" s="6" t="s">
        <v>1495</v>
      </c>
    </row>
    <row r="21" spans="1:8" x14ac:dyDescent="0.3">
      <c r="E21" s="20"/>
      <c r="H21" s="6" t="s">
        <v>1496</v>
      </c>
    </row>
    <row r="22" spans="1:8" x14ac:dyDescent="0.3">
      <c r="A22" s="8" t="s">
        <v>37</v>
      </c>
      <c r="E22" s="20"/>
      <c r="H22" s="6" t="s">
        <v>1497</v>
      </c>
    </row>
    <row r="23" spans="1:8" x14ac:dyDescent="0.3">
      <c r="E23" s="20"/>
      <c r="H23" s="6" t="s">
        <v>1498</v>
      </c>
    </row>
    <row r="24" spans="1:8" x14ac:dyDescent="0.3">
      <c r="A24" s="7" t="s">
        <v>38</v>
      </c>
      <c r="E24" s="20"/>
      <c r="H24" s="6" t="s">
        <v>1499</v>
      </c>
    </row>
    <row r="25" spans="1:8" x14ac:dyDescent="0.3">
      <c r="E25" s="20"/>
      <c r="H25" s="6" t="s">
        <v>1500</v>
      </c>
    </row>
    <row r="26" spans="1:8" x14ac:dyDescent="0.3">
      <c r="A26" s="8" t="s">
        <v>39</v>
      </c>
      <c r="E26" s="20"/>
      <c r="H26" s="6" t="s">
        <v>1501</v>
      </c>
    </row>
    <row r="27" spans="1:8" x14ac:dyDescent="0.3">
      <c r="E27" s="20"/>
      <c r="H27" s="6" t="s">
        <v>105</v>
      </c>
    </row>
    <row r="28" spans="1:8" x14ac:dyDescent="0.3">
      <c r="A28" s="8" t="s">
        <v>40</v>
      </c>
      <c r="E28" s="20"/>
      <c r="H28" s="6" t="s">
        <v>81</v>
      </c>
    </row>
    <row r="29" spans="1:8" x14ac:dyDescent="0.3">
      <c r="E29" s="20"/>
      <c r="H29" s="6" t="s">
        <v>1502</v>
      </c>
    </row>
    <row r="30" spans="1:8" x14ac:dyDescent="0.3">
      <c r="E30" s="20"/>
      <c r="H30" s="6" t="s">
        <v>1503</v>
      </c>
    </row>
    <row r="31" spans="1:8" x14ac:dyDescent="0.3">
      <c r="E31" s="20"/>
      <c r="H31" s="6" t="s">
        <v>1504</v>
      </c>
    </row>
    <row r="32" spans="1:8" x14ac:dyDescent="0.3">
      <c r="E32" s="20"/>
      <c r="H32" s="6" t="s">
        <v>1505</v>
      </c>
    </row>
    <row r="33" spans="5:8" x14ac:dyDescent="0.3">
      <c r="E33" s="20"/>
      <c r="H33" s="6" t="s">
        <v>1506</v>
      </c>
    </row>
    <row r="34" spans="5:8" x14ac:dyDescent="0.3">
      <c r="E34" s="20"/>
      <c r="H34" s="6" t="s">
        <v>1507</v>
      </c>
    </row>
    <row r="35" spans="5:8" x14ac:dyDescent="0.3">
      <c r="E35" s="20"/>
      <c r="H35" s="6" t="s">
        <v>1508</v>
      </c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activeCell="H20" sqref="H20"/>
      <selection pane="bottomLeft" activeCell="L17" sqref="L17"/>
    </sheetView>
  </sheetViews>
  <sheetFormatPr defaultRowHeight="13" x14ac:dyDescent="0.3"/>
  <cols>
    <col min="1" max="1" width="27.3984375" style="2" customWidth="1"/>
    <col min="3" max="3" width="22" customWidth="1"/>
    <col min="5" max="5" width="17" customWidth="1"/>
    <col min="7" max="7" width="14.8984375" customWidth="1"/>
    <col min="8" max="8" width="9.3984375" customWidth="1"/>
    <col min="10" max="10" width="0" hidden="1" customWidth="1"/>
  </cols>
  <sheetData>
    <row r="1" spans="1:10" ht="13.4" customHeight="1" x14ac:dyDescent="0.3">
      <c r="A1" s="25" t="str">
        <f>'✅'!A1</f>
        <v>𝓣𝓐𝓢𝓒𝓞</v>
      </c>
    </row>
    <row r="2" spans="1:10" ht="13.4" customHeight="1" x14ac:dyDescent="0.3">
      <c r="A2" s="25"/>
    </row>
    <row r="3" spans="1:10" ht="13.4" customHeight="1" x14ac:dyDescent="0.3">
      <c r="A3" s="25"/>
      <c r="B3" s="4"/>
      <c r="C3" t="s">
        <v>1509</v>
      </c>
      <c r="E3" t="s">
        <v>1510</v>
      </c>
      <c r="G3" t="s">
        <v>1511</v>
      </c>
    </row>
    <row r="4" spans="1:10" ht="13.4" customHeight="1" x14ac:dyDescent="0.3">
      <c r="A4" s="25"/>
    </row>
    <row r="5" spans="1:10" x14ac:dyDescent="0.3">
      <c r="A5" s="5" t="str">
        <f>'Công ty'!A5</f>
        <v>BCTC hợp nhất</v>
      </c>
      <c r="C5" t="s">
        <v>1509</v>
      </c>
      <c r="E5" t="s">
        <v>1510</v>
      </c>
      <c r="G5" t="s">
        <v>1511</v>
      </c>
      <c r="H5" t="s">
        <v>1512</v>
      </c>
      <c r="J5">
        <f ca="1">(YEAR(TODAY())-2000)*100</f>
        <v>2500</v>
      </c>
    </row>
    <row r="6" spans="1:10" x14ac:dyDescent="0.3">
      <c r="C6" s="6" t="s">
        <v>1513</v>
      </c>
      <c r="E6" s="6" t="s">
        <v>1514</v>
      </c>
      <c r="G6" s="6" t="str">
        <f t="shared" ref="G6:G13" ca="1" si="0">"Q"&amp;J6</f>
        <v>Q2401</v>
      </c>
      <c r="H6" t="b">
        <f ca="1">IF(RIGHT(L_KY[[#This Row],[KỲ BÁO CÁO]],1)+0=4,TRUE,FALSE)</f>
        <v>0</v>
      </c>
      <c r="J6">
        <f ca="1">J$5-100+1</f>
        <v>2401</v>
      </c>
    </row>
    <row r="7" spans="1:10" x14ac:dyDescent="0.3">
      <c r="C7" s="6" t="s">
        <v>1515</v>
      </c>
      <c r="E7" s="6" t="s">
        <v>1516</v>
      </c>
      <c r="G7" s="6" t="str">
        <f t="shared" ca="1" si="0"/>
        <v>Q2402</v>
      </c>
      <c r="H7" t="b">
        <f ca="1">IF(RIGHT(L_KY[[#This Row],[KỲ BÁO CÁO]],1)+0=4,TRUE,FALSE)</f>
        <v>0</v>
      </c>
      <c r="J7">
        <f ca="1">J$5-100+2</f>
        <v>2402</v>
      </c>
    </row>
    <row r="8" spans="1:10" x14ac:dyDescent="0.3">
      <c r="A8" s="8" t="s">
        <v>10</v>
      </c>
      <c r="C8" s="6" t="s">
        <v>1517</v>
      </c>
      <c r="E8" s="6" t="s">
        <v>1518</v>
      </c>
      <c r="G8" s="6" t="str">
        <f t="shared" ca="1" si="0"/>
        <v>Q2403</v>
      </c>
      <c r="H8" t="b">
        <f ca="1">IF(RIGHT(L_KY[[#This Row],[KỲ BÁO CÁO]],1)+0=4,TRUE,FALSE)</f>
        <v>0</v>
      </c>
      <c r="J8">
        <f ca="1">J$5-100+3</f>
        <v>2403</v>
      </c>
    </row>
    <row r="9" spans="1:10" x14ac:dyDescent="0.3">
      <c r="G9" s="6" t="str">
        <f t="shared" ca="1" si="0"/>
        <v>Q2404</v>
      </c>
      <c r="H9" t="b">
        <f ca="1">IF(RIGHT(L_KY[[#This Row],[KỲ BÁO CÁO]],1)+0=4,TRUE,FALSE)</f>
        <v>1</v>
      </c>
      <c r="J9">
        <f ca="1">J$5-100+4</f>
        <v>2404</v>
      </c>
    </row>
    <row r="10" spans="1:10" x14ac:dyDescent="0.3">
      <c r="A10" s="8" t="s">
        <v>15</v>
      </c>
      <c r="G10" s="6" t="str">
        <f t="shared" ca="1" si="0"/>
        <v>Q2501</v>
      </c>
      <c r="H10" t="b">
        <f ca="1">IF(RIGHT(L_KY[[#This Row],[KỲ BÁO CÁO]],1)+0=4,TRUE,FALSE)</f>
        <v>0</v>
      </c>
      <c r="J10">
        <f ca="1">J$5+1</f>
        <v>2501</v>
      </c>
    </row>
    <row r="11" spans="1:10" x14ac:dyDescent="0.3">
      <c r="G11" s="6" t="str">
        <f t="shared" ca="1" si="0"/>
        <v>Q2502</v>
      </c>
      <c r="H11" t="b">
        <f ca="1">IF(RIGHT(L_KY[[#This Row],[KỲ BÁO CÁO]],1)+0=4,TRUE,FALSE)</f>
        <v>0</v>
      </c>
      <c r="J11">
        <f ca="1">J$5+2</f>
        <v>2502</v>
      </c>
    </row>
    <row r="12" spans="1:10" x14ac:dyDescent="0.3">
      <c r="A12" s="8" t="s">
        <v>20</v>
      </c>
      <c r="G12" s="6" t="str">
        <f t="shared" ca="1" si="0"/>
        <v>Q2503</v>
      </c>
      <c r="H12" t="b">
        <f ca="1">IF(RIGHT(L_KY[[#This Row],[KỲ BÁO CÁO]],1)+0=4,TRUE,FALSE)</f>
        <v>0</v>
      </c>
      <c r="J12">
        <f ca="1">J$5+3</f>
        <v>2503</v>
      </c>
    </row>
    <row r="13" spans="1:10" x14ac:dyDescent="0.3">
      <c r="G13" s="6" t="str">
        <f t="shared" ca="1" si="0"/>
        <v>Q2504</v>
      </c>
      <c r="H13" t="b">
        <f ca="1">IF(RIGHT(L_KY[[#This Row],[KỲ BÁO CÁO]],1)+0=4,TRUE,FALSE)</f>
        <v>1</v>
      </c>
      <c r="J13">
        <f ca="1">J$5+4</f>
        <v>2504</v>
      </c>
    </row>
    <row r="14" spans="1:10" x14ac:dyDescent="0.3">
      <c r="A14" s="8" t="s">
        <v>25</v>
      </c>
    </row>
    <row r="16" spans="1:10" x14ac:dyDescent="0.3">
      <c r="A16" s="8" t="s">
        <v>30</v>
      </c>
    </row>
    <row r="18" spans="1:1" x14ac:dyDescent="0.3">
      <c r="A18" s="8" t="s">
        <v>35</v>
      </c>
    </row>
    <row r="20" spans="1:1" x14ac:dyDescent="0.3">
      <c r="A20" s="8" t="s">
        <v>36</v>
      </c>
    </row>
    <row r="22" spans="1:1" x14ac:dyDescent="0.3">
      <c r="A22" s="8" t="s">
        <v>37</v>
      </c>
    </row>
    <row r="24" spans="1:1" x14ac:dyDescent="0.3">
      <c r="A24" s="8" t="s">
        <v>38</v>
      </c>
    </row>
    <row r="26" spans="1:1" x14ac:dyDescent="0.3">
      <c r="A26" s="7" t="s">
        <v>39</v>
      </c>
    </row>
    <row r="28" spans="1:1" x14ac:dyDescent="0.3">
      <c r="A28" s="8" t="s">
        <v>40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26" sqref="A26"/>
    </sheetView>
  </sheetViews>
  <sheetFormatPr defaultRowHeight="13" x14ac:dyDescent="0.3"/>
  <cols>
    <col min="1" max="1" width="27.3984375" style="2" customWidth="1"/>
    <col min="3" max="3" width="17" customWidth="1"/>
    <col min="4" max="4" width="10.3984375" customWidth="1"/>
  </cols>
  <sheetData>
    <row r="1" spans="1:4" ht="13" customHeight="1" x14ac:dyDescent="0.3">
      <c r="A1" s="25" t="s">
        <v>1519</v>
      </c>
    </row>
    <row r="2" spans="1:4" ht="13" customHeight="1" x14ac:dyDescent="0.3">
      <c r="A2" s="25"/>
    </row>
    <row r="3" spans="1:4" ht="13" customHeight="1" x14ac:dyDescent="0.3">
      <c r="A3" s="25"/>
      <c r="C3" t="s">
        <v>1520</v>
      </c>
    </row>
    <row r="4" spans="1:4" ht="13" customHeight="1" x14ac:dyDescent="0.3">
      <c r="A4" s="25"/>
    </row>
    <row r="5" spans="1:4" x14ac:dyDescent="0.3">
      <c r="A5" s="5" t="s">
        <v>42</v>
      </c>
      <c r="C5" t="s">
        <v>1521</v>
      </c>
      <c r="D5" t="s">
        <v>1522</v>
      </c>
    </row>
    <row r="6" spans="1:4" x14ac:dyDescent="0.3">
      <c r="C6" t="s">
        <v>1523</v>
      </c>
      <c r="D6" s="6" t="b">
        <v>0</v>
      </c>
    </row>
    <row r="8" spans="1:4" x14ac:dyDescent="0.3">
      <c r="A8" s="8" t="s">
        <v>10</v>
      </c>
    </row>
    <row r="10" spans="1:4" x14ac:dyDescent="0.3">
      <c r="A10" s="8" t="s">
        <v>15</v>
      </c>
    </row>
    <row r="12" spans="1:4" x14ac:dyDescent="0.3">
      <c r="A12" s="8" t="s">
        <v>20</v>
      </c>
    </row>
    <row r="14" spans="1:4" x14ac:dyDescent="0.3">
      <c r="A14" s="8" t="s">
        <v>25</v>
      </c>
    </row>
    <row r="16" spans="1:4" x14ac:dyDescent="0.3">
      <c r="A16" s="8" t="s">
        <v>30</v>
      </c>
    </row>
    <row r="18" spans="1:1" x14ac:dyDescent="0.3">
      <c r="A18" s="8" t="s">
        <v>35</v>
      </c>
    </row>
    <row r="20" spans="1:1" x14ac:dyDescent="0.3">
      <c r="A20" s="8" t="s">
        <v>36</v>
      </c>
    </row>
    <row r="22" spans="1:1" x14ac:dyDescent="0.3">
      <c r="A22" s="8" t="s">
        <v>37</v>
      </c>
    </row>
    <row r="24" spans="1:1" x14ac:dyDescent="0.3">
      <c r="A24" s="8" t="s">
        <v>38</v>
      </c>
    </row>
    <row r="26" spans="1:1" x14ac:dyDescent="0.3">
      <c r="A26" s="8" t="s">
        <v>39</v>
      </c>
    </row>
    <row r="28" spans="1:1" x14ac:dyDescent="0.3">
      <c r="A28" s="7" t="s">
        <v>40</v>
      </c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13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" x14ac:dyDescent="0.3"/>
  <cols>
    <col min="3" max="3" width="9.59765625" customWidth="1"/>
    <col min="4" max="4" width="9" customWidth="1"/>
    <col min="6" max="6" width="33.3984375" customWidth="1"/>
    <col min="7" max="9" width="42.3984375" customWidth="1"/>
    <col min="10" max="10" width="41.59765625" customWidth="1"/>
    <col min="11" max="11" width="56.3984375" customWidth="1"/>
    <col min="12" max="12" width="14.3984375" customWidth="1"/>
    <col min="13" max="13" width="10" customWidth="1"/>
    <col min="14" max="14" width="11.3984375" customWidth="1"/>
  </cols>
  <sheetData>
    <row r="1" spans="1:14" x14ac:dyDescent="0.3">
      <c r="A1" t="s">
        <v>48</v>
      </c>
      <c r="C1" t="s">
        <v>0</v>
      </c>
      <c r="D1" t="s">
        <v>1524</v>
      </c>
      <c r="E1" t="s">
        <v>1525</v>
      </c>
      <c r="F1" t="s">
        <v>1526</v>
      </c>
      <c r="G1" t="s">
        <v>1527</v>
      </c>
      <c r="H1" t="s">
        <v>753</v>
      </c>
      <c r="I1" t="s">
        <v>1096</v>
      </c>
      <c r="J1" t="s">
        <v>1528</v>
      </c>
      <c r="K1" t="s">
        <v>1529</v>
      </c>
      <c r="L1" t="s">
        <v>1509</v>
      </c>
      <c r="M1" t="s">
        <v>1510</v>
      </c>
      <c r="N1" t="s">
        <v>1511</v>
      </c>
    </row>
    <row r="2" spans="1:14" x14ac:dyDescent="0.3">
      <c r="A2" t="b">
        <v>1</v>
      </c>
      <c r="B2" t="b" cm="1">
        <f t="array" ref="B2:B3">A2:A3</f>
        <v>1</v>
      </c>
      <c r="C2" t="str" cm="1">
        <f t="array" ref="C2:C13">L_TĐ[TẬP ĐOÀN]</f>
        <v>TASCOᴳ</v>
      </c>
      <c r="D2" t="str" cm="1">
        <f t="array" ref="D2:D9">_xlfn.UNIQUE(L_FS[KHOẢN MỤC])</f>
        <v>_</v>
      </c>
      <c r="E2" t="str" cm="1">
        <f t="array" ref="E2:E8">NH_TM[NH TM]</f>
        <v>N1</v>
      </c>
      <c r="F2" t="str" cm="1">
        <f t="array" ref="F2:F113">_xlfn.LET(_xlpm.a,L_CTY[MÃ],_xlpm.a&amp;IF(Chọn_mã_có_tên,_xlfn.XLOOKUP(_xlpm.a,_xlpm.a,L_CTY[KÝ HIỆU]),""))</f>
        <v>100_</v>
      </c>
      <c r="G2" t="str" cm="1">
        <f t="array" ref="G2:G107">_xlfn.LET(_xlpm.a,_xlfn._xlws.FILTER(L_FS[MÃ],L_FS[HT]=TRUE),_xlpm.a&amp;IF(Chọn_mã_có_tên,";"&amp;_xlfn.XLOOKUP(_xlpm.a,L_FS[MÃ],L_FS[CHỈ TIÊU]),""))</f>
        <v>000_</v>
      </c>
      <c r="H2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t="str" cm="1">
        <f t="array" ref="J2:J97">_xlfn.LET(_xlpm.a,L_TM[MÃ],_xlpm.a&amp;IF(Chọn_mã_có_tên,";"&amp;_xlfn.XLOOKUP(_xlpm.a,_xlpm.a,L_TM[CHỈ TIÊU]),""))</f>
        <v>010_</v>
      </c>
      <c r="K2" t="str" cm="1">
        <f t="array" ref="K2:K47">_xlfn.LET(_xlpm.a,L_CF[MÃ],_xlpm.a&amp;IF(Chọn_mã_có_tên,_xlfn.XLOOKUP(_xlpm.a,_xlpm.a,L_CF[CHỈ TIÊU]),""))</f>
        <v>01_</v>
      </c>
      <c r="L2" t="str" cm="1">
        <f t="array" ref="L2:L4">L_LV[LĨNH VỰC]</f>
        <v>Hoạt động xây lắp</v>
      </c>
      <c r="M2" t="str" cm="1">
        <f t="array" ref="M2:M4">L_KV[KHU VỰC]</f>
        <v>Miền Bắc</v>
      </c>
      <c r="N2" t="str" cm="1">
        <f t="array" aca="1" ref="N2:N9" ca="1">L_KY[KỲ BÁO CÁO]</f>
        <v>Q2401</v>
      </c>
    </row>
    <row r="3" spans="1:14" x14ac:dyDescent="0.3">
      <c r="A3" t="b">
        <v>0</v>
      </c>
      <c r="B3" t="b">
        <v>0</v>
      </c>
      <c r="C3" t="str">
        <v>TCAUTOᴳ</v>
      </c>
      <c r="D3" t="str">
        <v>KQKD</v>
      </c>
      <c r="E3" t="str">
        <v>N2</v>
      </c>
      <c r="F3" t="str">
        <v>173_</v>
      </c>
      <c r="G3" t="str">
        <v>001_</v>
      </c>
      <c r="H3" t="str">
        <v>112_</v>
      </c>
      <c r="I3" t="str">
        <v>002_</v>
      </c>
      <c r="J3" t="str">
        <v>021_</v>
      </c>
      <c r="K3" t="str">
        <v>_</v>
      </c>
      <c r="L3" t="str">
        <v>Kinh doanh BĐS, dự án</v>
      </c>
      <c r="M3" t="str">
        <v>Miền Nam</v>
      </c>
      <c r="N3" t="str">
        <f ca="1"/>
        <v>Q2402</v>
      </c>
    </row>
    <row r="4" spans="1:14" x14ac:dyDescent="0.3">
      <c r="C4" t="str">
        <v>SAVICOᴳ</v>
      </c>
      <c r="D4" t="str">
        <v>TS ngắn</v>
      </c>
      <c r="E4" t="str">
        <v>N3</v>
      </c>
      <c r="F4" t="str">
        <v>174_</v>
      </c>
      <c r="G4" t="str">
        <v>002_</v>
      </c>
      <c r="H4" t="str">
        <v>121_</v>
      </c>
      <c r="I4" t="str">
        <v>011_</v>
      </c>
      <c r="J4" t="str">
        <v>022_</v>
      </c>
      <c r="K4" t="str">
        <v>02_</v>
      </c>
      <c r="L4" t="str">
        <v>Mua bán hàng hóa</v>
      </c>
      <c r="M4" t="str">
        <v>Miền Trung</v>
      </c>
      <c r="N4" t="str">
        <f ca="1"/>
        <v>Q2403</v>
      </c>
    </row>
    <row r="5" spans="1:14" x14ac:dyDescent="0.3">
      <c r="C5" t="str">
        <v>SGFORDᴳ</v>
      </c>
      <c r="D5" t="str">
        <v>TS dài</v>
      </c>
      <c r="E5" t="str">
        <v>N4</v>
      </c>
      <c r="F5" t="str">
        <v>186_</v>
      </c>
      <c r="G5" t="str">
        <v>011_</v>
      </c>
      <c r="H5" t="str">
        <v>122_</v>
      </c>
      <c r="I5" t="str">
        <v>021_</v>
      </c>
      <c r="J5" t="str">
        <v>023_</v>
      </c>
      <c r="K5" t="str">
        <v>03_</v>
      </c>
      <c r="N5" t="str">
        <f ca="1"/>
        <v>Q2404</v>
      </c>
    </row>
    <row r="6" spans="1:14" x14ac:dyDescent="0.3">
      <c r="C6" t="str">
        <v>SVCHNᴳ</v>
      </c>
      <c r="D6" t="str">
        <v>Nợ ngắn</v>
      </c>
      <c r="E6" t="str">
        <v>N5</v>
      </c>
      <c r="F6" t="str">
        <v>114_</v>
      </c>
      <c r="G6" t="str">
        <v>021_</v>
      </c>
      <c r="H6" t="str">
        <v>123_</v>
      </c>
      <c r="I6" t="str">
        <v>022_</v>
      </c>
      <c r="J6" t="str">
        <v>024_</v>
      </c>
      <c r="K6" t="str">
        <v>04_</v>
      </c>
      <c r="N6" t="str">
        <f ca="1"/>
        <v>Q2501</v>
      </c>
    </row>
    <row r="7" spans="1:14" x14ac:dyDescent="0.3">
      <c r="C7" t="str">
        <v>SVCDNᴳ</v>
      </c>
      <c r="D7" t="str">
        <v>Nợ dài</v>
      </c>
      <c r="E7" t="str">
        <v>N6</v>
      </c>
      <c r="F7" t="str">
        <v>185_</v>
      </c>
      <c r="G7" t="str">
        <v>022_</v>
      </c>
      <c r="H7" t="str">
        <v>131_</v>
      </c>
      <c r="I7" t="str">
        <v>024_</v>
      </c>
      <c r="J7" t="str">
        <v>025_</v>
      </c>
      <c r="K7" t="str">
        <v>05_</v>
      </c>
      <c r="N7" t="str">
        <f ca="1"/>
        <v>Q2502</v>
      </c>
    </row>
    <row r="8" spans="1:14" x14ac:dyDescent="0.3">
      <c r="C8" t="str">
        <v>BTFᴳ</v>
      </c>
      <c r="D8" t="str">
        <v>Vốn khác</v>
      </c>
      <c r="E8" t="str">
        <v>BP</v>
      </c>
      <c r="F8" t="str">
        <v>151_</v>
      </c>
      <c r="G8" t="str">
        <v>023_</v>
      </c>
      <c r="H8" t="str">
        <v>132_</v>
      </c>
      <c r="I8" t="str">
        <v>025_</v>
      </c>
      <c r="J8" t="str">
        <v>026_</v>
      </c>
      <c r="K8" t="str">
        <v>06_</v>
      </c>
      <c r="N8" t="str">
        <f ca="1"/>
        <v>Q2503</v>
      </c>
    </row>
    <row r="9" spans="1:14" x14ac:dyDescent="0.3">
      <c r="C9" t="str">
        <v>TGPᴳ</v>
      </c>
      <c r="D9" t="str">
        <v>Vốn góp</v>
      </c>
      <c r="F9" t="str">
        <v>171_</v>
      </c>
      <c r="G9" t="str">
        <v>024_</v>
      </c>
      <c r="H9" t="str">
        <v>133_</v>
      </c>
      <c r="I9" t="str">
        <v>026_</v>
      </c>
      <c r="J9" t="str">
        <v>027_</v>
      </c>
      <c r="K9" t="str">
        <v>07_</v>
      </c>
      <c r="N9" t="str">
        <f ca="1"/>
        <v>Q2504</v>
      </c>
    </row>
    <row r="10" spans="1:14" x14ac:dyDescent="0.3">
      <c r="C10" t="str">
        <v>Carplaᴳ</v>
      </c>
      <c r="F10" t="str">
        <v>157_</v>
      </c>
      <c r="G10" t="str">
        <v>025_</v>
      </c>
      <c r="H10" t="str">
        <v>134_</v>
      </c>
      <c r="I10" t="str">
        <v>031_</v>
      </c>
      <c r="J10" t="str">
        <v>028_</v>
      </c>
      <c r="K10" t="str">
        <v>08_</v>
      </c>
    </row>
    <row r="11" spans="1:14" x14ac:dyDescent="0.3">
      <c r="C11" t="str">
        <v>HSHᴳ</v>
      </c>
      <c r="F11" t="str">
        <v>147_</v>
      </c>
      <c r="G11" t="str">
        <v>026_</v>
      </c>
      <c r="H11" t="str">
        <v>135_</v>
      </c>
      <c r="I11" t="str">
        <v>032_</v>
      </c>
      <c r="J11" t="str">
        <v>031_</v>
      </c>
      <c r="K11" t="str">
        <v>09_</v>
      </c>
    </row>
    <row r="12" spans="1:14" x14ac:dyDescent="0.3">
      <c r="C12" t="str">
        <v>MDNᴳ</v>
      </c>
      <c r="F12" t="str">
        <v>133_</v>
      </c>
      <c r="G12" t="str">
        <v>031_</v>
      </c>
      <c r="H12" t="str">
        <v>136_</v>
      </c>
      <c r="I12" t="str">
        <v>051_</v>
      </c>
      <c r="J12" t="str">
        <v>031x</v>
      </c>
      <c r="K12" t="str">
        <v>10_</v>
      </c>
    </row>
    <row r="13" spans="1:14" x14ac:dyDescent="0.3">
      <c r="C13" t="str">
        <v>TLTKᴳ</v>
      </c>
      <c r="F13" t="str">
        <v>200_</v>
      </c>
      <c r="G13" t="str">
        <v>032_</v>
      </c>
      <c r="H13" t="str">
        <v>137_</v>
      </c>
      <c r="I13" t="str">
        <v>052_</v>
      </c>
      <c r="J13" t="str">
        <v>032_</v>
      </c>
      <c r="K13" t="str">
        <v>11_</v>
      </c>
    </row>
    <row r="14" spans="1:14" x14ac:dyDescent="0.3">
      <c r="F14" t="str">
        <v>228_</v>
      </c>
      <c r="G14" t="str">
        <v>051_</v>
      </c>
      <c r="H14" t="str">
        <v>139_</v>
      </c>
      <c r="I14" t="str">
        <v>062_</v>
      </c>
      <c r="J14" t="str">
        <v>032x</v>
      </c>
      <c r="K14" t="str">
        <v>12_</v>
      </c>
    </row>
    <row r="15" spans="1:14" x14ac:dyDescent="0.3">
      <c r="F15" t="str">
        <v>265_</v>
      </c>
      <c r="G15" t="str">
        <v>052_</v>
      </c>
      <c r="H15" t="str">
        <v>141_</v>
      </c>
      <c r="J15" t="str">
        <v>033_</v>
      </c>
      <c r="K15" t="str">
        <v>13_</v>
      </c>
    </row>
    <row r="16" spans="1:14" x14ac:dyDescent="0.3">
      <c r="F16" t="str">
        <v>288_</v>
      </c>
      <c r="G16" t="str">
        <v>062_</v>
      </c>
      <c r="H16" t="str">
        <v>149_</v>
      </c>
      <c r="J16" t="str">
        <v>033x</v>
      </c>
      <c r="K16" t="str">
        <v>14_</v>
      </c>
    </row>
    <row r="17" spans="6:11" x14ac:dyDescent="0.3">
      <c r="F17" t="str">
        <v>229_</v>
      </c>
      <c r="G17" t="str">
        <v>111_</v>
      </c>
      <c r="H17" t="str">
        <v>151_</v>
      </c>
      <c r="J17" t="str">
        <v>034_</v>
      </c>
      <c r="K17" t="str">
        <v>15_</v>
      </c>
    </row>
    <row r="18" spans="6:11" x14ac:dyDescent="0.3">
      <c r="F18" t="str">
        <v>252_</v>
      </c>
      <c r="G18" t="str">
        <v>112_</v>
      </c>
      <c r="H18" t="str">
        <v>152_</v>
      </c>
      <c r="J18" t="str">
        <v>034x</v>
      </c>
      <c r="K18" t="str">
        <v>16_</v>
      </c>
    </row>
    <row r="19" spans="6:11" x14ac:dyDescent="0.3">
      <c r="F19" t="str">
        <v>218_</v>
      </c>
      <c r="G19" t="str">
        <v>121_</v>
      </c>
      <c r="H19" t="str">
        <v>153_</v>
      </c>
      <c r="J19" t="str">
        <v>041_</v>
      </c>
      <c r="K19" t="str">
        <v>17_</v>
      </c>
    </row>
    <row r="20" spans="6:11" x14ac:dyDescent="0.3">
      <c r="F20" t="str">
        <v>289_</v>
      </c>
      <c r="G20" t="str">
        <v>122_</v>
      </c>
      <c r="H20" t="str">
        <v>154_</v>
      </c>
      <c r="J20" t="str">
        <v>041x</v>
      </c>
      <c r="K20" t="str">
        <v>20_</v>
      </c>
    </row>
    <row r="21" spans="6:11" x14ac:dyDescent="0.3">
      <c r="F21" t="str">
        <v>300_</v>
      </c>
      <c r="G21" t="str">
        <v>123_</v>
      </c>
      <c r="H21" t="str">
        <v>155_</v>
      </c>
      <c r="J21" t="str">
        <v>042_</v>
      </c>
      <c r="K21" t="str">
        <v>21_</v>
      </c>
    </row>
    <row r="22" spans="6:11" x14ac:dyDescent="0.3">
      <c r="F22" t="str">
        <v>311_</v>
      </c>
      <c r="G22" t="str">
        <v>131_</v>
      </c>
      <c r="H22" t="str">
        <v>211_</v>
      </c>
      <c r="J22" t="str">
        <v>042x</v>
      </c>
      <c r="K22" t="str">
        <v>22_</v>
      </c>
    </row>
    <row r="23" spans="6:11" x14ac:dyDescent="0.3">
      <c r="F23" t="str">
        <v>353_</v>
      </c>
      <c r="G23" t="str">
        <v>132_</v>
      </c>
      <c r="H23" t="str">
        <v>212_</v>
      </c>
      <c r="J23" t="str">
        <v>043_</v>
      </c>
      <c r="K23" t="str">
        <v>23_</v>
      </c>
    </row>
    <row r="24" spans="6:11" x14ac:dyDescent="0.3">
      <c r="F24" t="str">
        <v>364_</v>
      </c>
      <c r="G24" t="str">
        <v>133_</v>
      </c>
      <c r="H24" t="str">
        <v>213_</v>
      </c>
      <c r="J24" t="str">
        <v>044_</v>
      </c>
      <c r="K24" t="str">
        <v>24_</v>
      </c>
    </row>
    <row r="25" spans="6:11" x14ac:dyDescent="0.3">
      <c r="F25" t="str">
        <v>350_</v>
      </c>
      <c r="G25" t="str">
        <v>134_</v>
      </c>
      <c r="H25" t="str">
        <v>214_</v>
      </c>
      <c r="J25" t="str">
        <v>045_</v>
      </c>
      <c r="K25" t="str">
        <v>25_</v>
      </c>
    </row>
    <row r="26" spans="6:11" x14ac:dyDescent="0.3">
      <c r="F26" t="str">
        <v>351_</v>
      </c>
      <c r="G26" t="str">
        <v>135_</v>
      </c>
      <c r="H26" t="str">
        <v>215_</v>
      </c>
      <c r="J26" t="str">
        <v>046_</v>
      </c>
      <c r="K26" t="str">
        <v>26_</v>
      </c>
    </row>
    <row r="27" spans="6:11" x14ac:dyDescent="0.3">
      <c r="F27" t="str">
        <v>347_</v>
      </c>
      <c r="G27" t="str">
        <v>136_</v>
      </c>
      <c r="H27" t="str">
        <v>216_</v>
      </c>
      <c r="J27" t="str">
        <v>050_</v>
      </c>
      <c r="K27" t="str">
        <v>27_</v>
      </c>
    </row>
    <row r="28" spans="6:11" x14ac:dyDescent="0.3">
      <c r="F28" t="str">
        <v>338_</v>
      </c>
      <c r="G28" t="str">
        <v>137_</v>
      </c>
      <c r="H28" t="str">
        <v>219_</v>
      </c>
      <c r="J28" t="str">
        <v>061_</v>
      </c>
      <c r="K28" t="str">
        <v>30_</v>
      </c>
    </row>
    <row r="29" spans="6:11" x14ac:dyDescent="0.3">
      <c r="F29" t="str">
        <v>386_</v>
      </c>
      <c r="G29" t="str">
        <v>139_</v>
      </c>
      <c r="H29" t="str">
        <v>222_</v>
      </c>
      <c r="J29" t="str">
        <v>062_</v>
      </c>
      <c r="K29" t="str">
        <v>31_</v>
      </c>
    </row>
    <row r="30" spans="6:11" x14ac:dyDescent="0.3">
      <c r="F30" t="str">
        <v>409_</v>
      </c>
      <c r="G30" t="str">
        <v>141_</v>
      </c>
      <c r="H30" t="str">
        <v>223_</v>
      </c>
      <c r="J30" t="str">
        <v>063_</v>
      </c>
      <c r="K30" t="str">
        <v>32_</v>
      </c>
    </row>
    <row r="31" spans="6:11" x14ac:dyDescent="0.3">
      <c r="F31" t="str">
        <v>331_</v>
      </c>
      <c r="G31" t="str">
        <v>149_</v>
      </c>
      <c r="H31" t="str">
        <v>225_</v>
      </c>
      <c r="J31" t="str">
        <v>064_</v>
      </c>
      <c r="K31" t="str">
        <v>33_</v>
      </c>
    </row>
    <row r="32" spans="6:11" x14ac:dyDescent="0.3">
      <c r="F32" t="str">
        <v>359_</v>
      </c>
      <c r="G32" t="str">
        <v>151_</v>
      </c>
      <c r="H32" t="str">
        <v>226_</v>
      </c>
      <c r="J32" t="str">
        <v>065_</v>
      </c>
      <c r="K32" t="str">
        <v>34_</v>
      </c>
    </row>
    <row r="33" spans="6:11" x14ac:dyDescent="0.3">
      <c r="F33" t="str">
        <v>313_</v>
      </c>
      <c r="G33" t="str">
        <v>152_</v>
      </c>
      <c r="H33" t="str">
        <v>228_</v>
      </c>
      <c r="J33" t="str">
        <v>071_</v>
      </c>
      <c r="K33" t="str">
        <v>35_</v>
      </c>
    </row>
    <row r="34" spans="6:11" x14ac:dyDescent="0.3">
      <c r="F34" t="str">
        <v>394_</v>
      </c>
      <c r="G34" t="str">
        <v>153_</v>
      </c>
      <c r="H34" t="str">
        <v>229_</v>
      </c>
      <c r="J34" t="str">
        <v>072_</v>
      </c>
      <c r="K34" t="str">
        <v>36_</v>
      </c>
    </row>
    <row r="35" spans="6:11" x14ac:dyDescent="0.3">
      <c r="F35" t="str">
        <v>334_</v>
      </c>
      <c r="G35" t="str">
        <v>154_</v>
      </c>
      <c r="H35" t="str">
        <v>231_</v>
      </c>
      <c r="J35" t="str">
        <v>081_</v>
      </c>
      <c r="K35" t="str">
        <v>40_</v>
      </c>
    </row>
    <row r="36" spans="6:11" x14ac:dyDescent="0.3">
      <c r="F36" t="str">
        <v>385_</v>
      </c>
      <c r="G36" t="str">
        <v>155_</v>
      </c>
      <c r="H36" t="str">
        <v>232_</v>
      </c>
      <c r="J36" t="str">
        <v>082_</v>
      </c>
      <c r="K36" t="str">
        <v>50_</v>
      </c>
    </row>
    <row r="37" spans="6:11" x14ac:dyDescent="0.3">
      <c r="F37" t="str">
        <v>388_</v>
      </c>
      <c r="G37" t="str">
        <v>211_</v>
      </c>
      <c r="H37" t="str">
        <v>241_</v>
      </c>
      <c r="J37" t="str">
        <v>091_</v>
      </c>
      <c r="K37" t="str">
        <v>60_</v>
      </c>
    </row>
    <row r="38" spans="6:11" x14ac:dyDescent="0.3">
      <c r="F38" t="str">
        <v>342_</v>
      </c>
      <c r="G38" t="str">
        <v>212_</v>
      </c>
      <c r="H38" t="str">
        <v>242_</v>
      </c>
      <c r="J38" t="str">
        <v>091x</v>
      </c>
      <c r="K38" t="str">
        <v>61_</v>
      </c>
    </row>
    <row r="39" spans="6:11" x14ac:dyDescent="0.3">
      <c r="F39" t="str">
        <v>332_</v>
      </c>
      <c r="G39" t="str">
        <v>213_</v>
      </c>
      <c r="H39" t="str">
        <v>251_</v>
      </c>
      <c r="J39" t="str">
        <v>092_</v>
      </c>
      <c r="K39" t="str">
        <v>70_</v>
      </c>
    </row>
    <row r="40" spans="6:11" x14ac:dyDescent="0.3">
      <c r="F40" t="str">
        <v>322_</v>
      </c>
      <c r="G40" t="str">
        <v>214_</v>
      </c>
      <c r="H40" t="str">
        <v>252_</v>
      </c>
      <c r="J40" t="str">
        <v>101_</v>
      </c>
      <c r="K40" t="str">
        <v/>
      </c>
    </row>
    <row r="41" spans="6:11" x14ac:dyDescent="0.3">
      <c r="F41" t="str">
        <v>314_</v>
      </c>
      <c r="G41" t="str">
        <v>215_</v>
      </c>
      <c r="H41" t="str">
        <v>253_</v>
      </c>
      <c r="J41" t="str">
        <v>101x</v>
      </c>
      <c r="K41" t="str">
        <v>01_</v>
      </c>
    </row>
    <row r="42" spans="6:11" x14ac:dyDescent="0.3">
      <c r="F42" t="str">
        <v>329_</v>
      </c>
      <c r="G42" t="str">
        <v>216_</v>
      </c>
      <c r="H42" t="str">
        <v>254_</v>
      </c>
      <c r="J42" t="str">
        <v>102_</v>
      </c>
      <c r="K42" t="str">
        <v>02_</v>
      </c>
    </row>
    <row r="43" spans="6:11" x14ac:dyDescent="0.3">
      <c r="F43" t="str">
        <v>341_</v>
      </c>
      <c r="G43" t="str">
        <v>219_</v>
      </c>
      <c r="H43" t="str">
        <v>255_</v>
      </c>
      <c r="J43" t="str">
        <v>111_</v>
      </c>
      <c r="K43" t="str">
        <v>03_</v>
      </c>
    </row>
    <row r="44" spans="6:11" x14ac:dyDescent="0.3">
      <c r="F44" t="str">
        <v>339_</v>
      </c>
      <c r="G44" t="str">
        <v>222_</v>
      </c>
      <c r="H44" t="str">
        <v>261_</v>
      </c>
      <c r="J44" t="str">
        <v>112_</v>
      </c>
      <c r="K44" t="str">
        <v>04_</v>
      </c>
    </row>
    <row r="45" spans="6:11" x14ac:dyDescent="0.3">
      <c r="F45" t="str">
        <v>349_</v>
      </c>
      <c r="G45" t="str">
        <v>223_</v>
      </c>
      <c r="H45" t="str">
        <v>262_</v>
      </c>
      <c r="J45" t="str">
        <v>121_</v>
      </c>
      <c r="K45" t="str">
        <v>05_</v>
      </c>
    </row>
    <row r="46" spans="6:11" x14ac:dyDescent="0.3">
      <c r="F46" t="str">
        <v>411_</v>
      </c>
      <c r="G46" t="str">
        <v>225_</v>
      </c>
      <c r="H46" t="str">
        <v>263_</v>
      </c>
      <c r="J46" t="str">
        <v>122_</v>
      </c>
      <c r="K46" t="str">
        <v>06_</v>
      </c>
    </row>
    <row r="47" spans="6:11" x14ac:dyDescent="0.3">
      <c r="F47" t="str">
        <v>362_</v>
      </c>
      <c r="G47" t="str">
        <v>226_</v>
      </c>
      <c r="H47" t="str">
        <v>268_</v>
      </c>
      <c r="J47" t="str">
        <v>131_</v>
      </c>
      <c r="K47" t="str">
        <v>07_</v>
      </c>
    </row>
    <row r="48" spans="6:11" x14ac:dyDescent="0.3">
      <c r="F48" t="str">
        <v>318_</v>
      </c>
      <c r="G48" t="str">
        <v>228_</v>
      </c>
      <c r="H48" t="str">
        <v>269_</v>
      </c>
      <c r="J48" t="str">
        <v>132_</v>
      </c>
    </row>
    <row r="49" spans="6:10" x14ac:dyDescent="0.3">
      <c r="F49" t="str">
        <v>370_</v>
      </c>
      <c r="G49" t="str">
        <v>229_</v>
      </c>
      <c r="H49" t="str">
        <v>311_</v>
      </c>
      <c r="J49" t="str">
        <v>141_</v>
      </c>
    </row>
    <row r="50" spans="6:10" x14ac:dyDescent="0.3">
      <c r="F50" t="str">
        <v>357_</v>
      </c>
      <c r="G50" t="str">
        <v>231_</v>
      </c>
      <c r="H50" t="str">
        <v>312_</v>
      </c>
      <c r="J50" t="str">
        <v>151_</v>
      </c>
    </row>
    <row r="51" spans="6:10" x14ac:dyDescent="0.3">
      <c r="F51" t="str">
        <v>358_</v>
      </c>
      <c r="G51" t="str">
        <v>232_</v>
      </c>
      <c r="H51" t="str">
        <v>313_</v>
      </c>
      <c r="J51" t="str">
        <v>152_</v>
      </c>
    </row>
    <row r="52" spans="6:10" x14ac:dyDescent="0.3">
      <c r="F52" t="str">
        <v>407_</v>
      </c>
      <c r="G52" t="str">
        <v>241_</v>
      </c>
      <c r="H52" t="str">
        <v>314_</v>
      </c>
      <c r="J52" t="str">
        <v>161_</v>
      </c>
    </row>
    <row r="53" spans="6:10" x14ac:dyDescent="0.3">
      <c r="F53" t="str">
        <v>408_</v>
      </c>
      <c r="G53" t="str">
        <v>242_</v>
      </c>
      <c r="H53" t="str">
        <v>315_</v>
      </c>
      <c r="J53" t="str">
        <v>161x</v>
      </c>
    </row>
    <row r="54" spans="6:10" x14ac:dyDescent="0.3">
      <c r="F54" t="str">
        <v>315_</v>
      </c>
      <c r="G54" t="str">
        <v>251_</v>
      </c>
      <c r="H54" t="str">
        <v>316_</v>
      </c>
      <c r="J54" t="str">
        <v>162_</v>
      </c>
    </row>
    <row r="55" spans="6:10" x14ac:dyDescent="0.3">
      <c r="F55" t="str">
        <v>402_</v>
      </c>
      <c r="G55" t="str">
        <v>252_</v>
      </c>
      <c r="H55" t="str">
        <v>317_</v>
      </c>
      <c r="J55" t="str">
        <v>162x</v>
      </c>
    </row>
    <row r="56" spans="6:10" x14ac:dyDescent="0.3">
      <c r="F56" t="str">
        <v>323_</v>
      </c>
      <c r="G56" t="str">
        <v>253_</v>
      </c>
      <c r="H56" t="str">
        <v>318_</v>
      </c>
      <c r="J56" t="str">
        <v>163_</v>
      </c>
    </row>
    <row r="57" spans="6:10" x14ac:dyDescent="0.3">
      <c r="F57" t="str">
        <v>361_</v>
      </c>
      <c r="G57" t="str">
        <v>254_</v>
      </c>
      <c r="H57" t="str">
        <v>319_</v>
      </c>
      <c r="J57" t="str">
        <v>163x</v>
      </c>
    </row>
    <row r="58" spans="6:10" x14ac:dyDescent="0.3">
      <c r="F58" t="str">
        <v>320_</v>
      </c>
      <c r="G58" t="str">
        <v>255_</v>
      </c>
      <c r="H58" t="str">
        <v>320_</v>
      </c>
      <c r="J58" t="str">
        <v>164_</v>
      </c>
    </row>
    <row r="59" spans="6:10" x14ac:dyDescent="0.3">
      <c r="F59" t="str">
        <v>310_</v>
      </c>
      <c r="G59" t="str">
        <v>261_</v>
      </c>
      <c r="H59" t="str">
        <v>321_</v>
      </c>
      <c r="J59" t="str">
        <v>164x</v>
      </c>
    </row>
    <row r="60" spans="6:10" x14ac:dyDescent="0.3">
      <c r="F60" t="str">
        <v>352_</v>
      </c>
      <c r="G60" t="str">
        <v>262_</v>
      </c>
      <c r="H60" t="str">
        <v>322_</v>
      </c>
      <c r="J60" t="str">
        <v>170_</v>
      </c>
    </row>
    <row r="61" spans="6:10" x14ac:dyDescent="0.3">
      <c r="F61" t="str">
        <v>325_</v>
      </c>
      <c r="G61" t="str">
        <v>263_</v>
      </c>
      <c r="H61" t="str">
        <v>323_</v>
      </c>
      <c r="J61" t="str">
        <v>181_</v>
      </c>
    </row>
    <row r="62" spans="6:10" x14ac:dyDescent="0.3">
      <c r="F62" t="str">
        <v>321_</v>
      </c>
      <c r="G62" t="str">
        <v>268_</v>
      </c>
      <c r="H62" t="str">
        <v>324_</v>
      </c>
      <c r="J62" t="str">
        <v>182_</v>
      </c>
    </row>
    <row r="63" spans="6:10" x14ac:dyDescent="0.3">
      <c r="F63" t="str">
        <v>366_</v>
      </c>
      <c r="G63" t="str">
        <v>269_</v>
      </c>
      <c r="H63" t="str">
        <v>331_</v>
      </c>
      <c r="J63" t="str">
        <v>191_</v>
      </c>
    </row>
    <row r="64" spans="6:10" x14ac:dyDescent="0.3">
      <c r="F64" t="str">
        <v>384_</v>
      </c>
      <c r="G64" t="str">
        <v>311_</v>
      </c>
      <c r="H64" t="str">
        <v>332_</v>
      </c>
      <c r="J64" t="str">
        <v>191x</v>
      </c>
    </row>
    <row r="65" spans="6:10" x14ac:dyDescent="0.3">
      <c r="F65" t="str">
        <v>345_</v>
      </c>
      <c r="G65" t="str">
        <v>312_</v>
      </c>
      <c r="H65" t="str">
        <v>333_</v>
      </c>
      <c r="J65" t="str">
        <v>192_</v>
      </c>
    </row>
    <row r="66" spans="6:10" x14ac:dyDescent="0.3">
      <c r="F66" t="str">
        <v>403_</v>
      </c>
      <c r="G66" t="str">
        <v>313_</v>
      </c>
      <c r="H66" t="str">
        <v>334_</v>
      </c>
      <c r="J66" t="str">
        <v>192x</v>
      </c>
    </row>
    <row r="67" spans="6:10" x14ac:dyDescent="0.3">
      <c r="F67" t="str">
        <v>379_</v>
      </c>
      <c r="G67" t="str">
        <v>314_</v>
      </c>
      <c r="H67" t="str">
        <v>335_</v>
      </c>
      <c r="J67" t="str">
        <v>193_</v>
      </c>
    </row>
    <row r="68" spans="6:10" x14ac:dyDescent="0.3">
      <c r="F68" t="str">
        <v>363_</v>
      </c>
      <c r="G68" t="str">
        <v>315_</v>
      </c>
      <c r="H68" t="str">
        <v>336_</v>
      </c>
      <c r="J68" t="str">
        <v>194_</v>
      </c>
    </row>
    <row r="69" spans="6:10" x14ac:dyDescent="0.3">
      <c r="F69" t="str">
        <v>343_</v>
      </c>
      <c r="G69" t="str">
        <v>316_</v>
      </c>
      <c r="H69" t="str">
        <v>337_</v>
      </c>
      <c r="J69" t="str">
        <v>195_</v>
      </c>
    </row>
    <row r="70" spans="6:10" x14ac:dyDescent="0.3">
      <c r="F70" t="str">
        <v>367_</v>
      </c>
      <c r="G70" t="str">
        <v>317_</v>
      </c>
      <c r="H70" t="str">
        <v>338_</v>
      </c>
      <c r="J70" t="str">
        <v>201_</v>
      </c>
    </row>
    <row r="71" spans="6:10" x14ac:dyDescent="0.3">
      <c r="F71" t="str">
        <v>336_</v>
      </c>
      <c r="G71" t="str">
        <v>318_</v>
      </c>
      <c r="H71" t="str">
        <v>339_</v>
      </c>
      <c r="J71" t="str">
        <v>202_</v>
      </c>
    </row>
    <row r="72" spans="6:10" x14ac:dyDescent="0.3">
      <c r="F72" t="str">
        <v>360_</v>
      </c>
      <c r="G72" t="str">
        <v>319_</v>
      </c>
      <c r="H72" t="str">
        <v>340_</v>
      </c>
      <c r="J72" t="str">
        <v>211_</v>
      </c>
    </row>
    <row r="73" spans="6:10" x14ac:dyDescent="0.3">
      <c r="F73" t="str">
        <v>326_</v>
      </c>
      <c r="G73" t="str">
        <v>320_</v>
      </c>
      <c r="H73" t="str">
        <v>341_</v>
      </c>
      <c r="J73" t="str">
        <v>212_</v>
      </c>
    </row>
    <row r="74" spans="6:10" x14ac:dyDescent="0.3">
      <c r="F74" t="str">
        <v>324_</v>
      </c>
      <c r="G74" t="str">
        <v>321_</v>
      </c>
      <c r="H74" t="str">
        <v>342_</v>
      </c>
      <c r="J74" t="str">
        <v>241_</v>
      </c>
    </row>
    <row r="75" spans="6:10" x14ac:dyDescent="0.3">
      <c r="F75" t="str">
        <v>356_</v>
      </c>
      <c r="G75" t="str">
        <v>322_</v>
      </c>
      <c r="H75" t="str">
        <v>343_</v>
      </c>
      <c r="J75" t="str">
        <v>242_</v>
      </c>
    </row>
    <row r="76" spans="6:10" x14ac:dyDescent="0.3">
      <c r="F76" t="str">
        <v>316_</v>
      </c>
      <c r="G76" t="str">
        <v>323_</v>
      </c>
      <c r="H76" t="str">
        <v>412_</v>
      </c>
      <c r="J76" t="str">
        <v>250_</v>
      </c>
    </row>
    <row r="77" spans="6:10" x14ac:dyDescent="0.3">
      <c r="F77" t="str">
        <v>382_</v>
      </c>
      <c r="G77" t="str">
        <v>324_</v>
      </c>
      <c r="H77" t="str">
        <v>413_</v>
      </c>
      <c r="J77" t="str">
        <v>250x</v>
      </c>
    </row>
    <row r="78" spans="6:10" x14ac:dyDescent="0.3">
      <c r="F78" t="str">
        <v>346_</v>
      </c>
      <c r="G78" t="str">
        <v>331_</v>
      </c>
      <c r="H78" t="str">
        <v>414_</v>
      </c>
      <c r="J78" t="str">
        <v>251_</v>
      </c>
    </row>
    <row r="79" spans="6:10" x14ac:dyDescent="0.3">
      <c r="F79" t="str">
        <v>330_</v>
      </c>
      <c r="G79" t="str">
        <v>332_</v>
      </c>
      <c r="H79" t="str">
        <v>415_</v>
      </c>
      <c r="J79" t="str">
        <v>252_</v>
      </c>
    </row>
    <row r="80" spans="6:10" x14ac:dyDescent="0.3">
      <c r="F80" t="str">
        <v>372_</v>
      </c>
      <c r="G80" t="str">
        <v>333_</v>
      </c>
      <c r="H80" t="str">
        <v>416_</v>
      </c>
      <c r="J80" t="str">
        <v>311_</v>
      </c>
    </row>
    <row r="81" spans="6:10" x14ac:dyDescent="0.3">
      <c r="F81" t="str">
        <v>333_</v>
      </c>
      <c r="G81" t="str">
        <v>334_</v>
      </c>
      <c r="H81" t="str">
        <v>417_</v>
      </c>
      <c r="J81" t="str">
        <v>311x</v>
      </c>
    </row>
    <row r="82" spans="6:10" x14ac:dyDescent="0.3">
      <c r="F82" t="str">
        <v>383_</v>
      </c>
      <c r="G82" t="str">
        <v>335_</v>
      </c>
      <c r="H82" t="str">
        <v>418_</v>
      </c>
      <c r="J82" t="str">
        <v>312_</v>
      </c>
    </row>
    <row r="83" spans="6:10" x14ac:dyDescent="0.3">
      <c r="F83" t="str">
        <v>344_</v>
      </c>
      <c r="G83" t="str">
        <v>336_</v>
      </c>
      <c r="H83" t="str">
        <v>419_</v>
      </c>
      <c r="J83" t="str">
        <v>320_</v>
      </c>
    </row>
    <row r="84" spans="6:10" x14ac:dyDescent="0.3">
      <c r="F84" t="str">
        <v>317_</v>
      </c>
      <c r="G84" t="str">
        <v>337_</v>
      </c>
      <c r="H84" t="str">
        <v>41a_</v>
      </c>
      <c r="J84" t="str">
        <v>320x</v>
      </c>
    </row>
    <row r="85" spans="6:10" x14ac:dyDescent="0.3">
      <c r="F85" t="str">
        <v>373_</v>
      </c>
      <c r="G85" t="str">
        <v>338_</v>
      </c>
      <c r="H85" t="str">
        <v>41b_</v>
      </c>
      <c r="J85" t="str">
        <v>331_</v>
      </c>
    </row>
    <row r="86" spans="6:10" x14ac:dyDescent="0.3">
      <c r="F86" t="str">
        <v>395_</v>
      </c>
      <c r="G86" t="str">
        <v>339_</v>
      </c>
      <c r="H86" t="str">
        <v>420_</v>
      </c>
      <c r="J86" t="str">
        <v>332_</v>
      </c>
    </row>
    <row r="87" spans="6:10" x14ac:dyDescent="0.3">
      <c r="F87" t="str">
        <v>328_</v>
      </c>
      <c r="G87" t="str">
        <v>340_</v>
      </c>
      <c r="H87" t="str">
        <v>422_</v>
      </c>
      <c r="J87" t="str">
        <v>341_</v>
      </c>
    </row>
    <row r="88" spans="6:10" x14ac:dyDescent="0.3">
      <c r="F88" t="str">
        <v>396_</v>
      </c>
      <c r="G88" t="str">
        <v>341_</v>
      </c>
      <c r="H88" t="str">
        <v>429_</v>
      </c>
      <c r="J88" t="str">
        <v>342_</v>
      </c>
    </row>
    <row r="89" spans="6:10" x14ac:dyDescent="0.3">
      <c r="F89" t="str">
        <v>397_</v>
      </c>
      <c r="G89" t="str">
        <v>342_</v>
      </c>
      <c r="H89" t="str">
        <v>42a_</v>
      </c>
      <c r="J89" t="str">
        <v>351_</v>
      </c>
    </row>
    <row r="90" spans="6:10" x14ac:dyDescent="0.3">
      <c r="F90" t="str">
        <v>398_</v>
      </c>
      <c r="G90" t="str">
        <v>343_</v>
      </c>
      <c r="H90" t="str">
        <v>42b_</v>
      </c>
      <c r="J90" t="str">
        <v>352_</v>
      </c>
    </row>
    <row r="91" spans="6:10" x14ac:dyDescent="0.3">
      <c r="F91" t="str">
        <v>399_</v>
      </c>
      <c r="G91" t="str">
        <v>412_</v>
      </c>
      <c r="H91" t="str">
        <v>431_</v>
      </c>
      <c r="J91" t="str">
        <v>361_</v>
      </c>
    </row>
    <row r="92" spans="6:10" x14ac:dyDescent="0.3">
      <c r="F92" t="str">
        <v>400_</v>
      </c>
      <c r="G92" t="str">
        <v>413_</v>
      </c>
      <c r="H92" t="str">
        <v>432_</v>
      </c>
      <c r="J92" t="str">
        <v>362_</v>
      </c>
    </row>
    <row r="93" spans="6:10" x14ac:dyDescent="0.3">
      <c r="F93" t="str">
        <v>401_</v>
      </c>
      <c r="G93" t="str">
        <v>414_</v>
      </c>
      <c r="J93" t="str">
        <v>370_</v>
      </c>
    </row>
    <row r="94" spans="6:10" x14ac:dyDescent="0.3">
      <c r="F94" t="str">
        <v>139_</v>
      </c>
      <c r="G94" t="str">
        <v>415_</v>
      </c>
      <c r="J94" t="str">
        <v>381_</v>
      </c>
    </row>
    <row r="95" spans="6:10" x14ac:dyDescent="0.3">
      <c r="F95" t="str">
        <v>312_</v>
      </c>
      <c r="G95" t="str">
        <v>416_</v>
      </c>
      <c r="J95" t="str">
        <v>382_</v>
      </c>
    </row>
    <row r="96" spans="6:10" x14ac:dyDescent="0.3">
      <c r="F96" t="str">
        <v>319_</v>
      </c>
      <c r="G96" t="str">
        <v>417_</v>
      </c>
      <c r="J96" t="str">
        <v>383_</v>
      </c>
    </row>
    <row r="97" spans="6:10" x14ac:dyDescent="0.3">
      <c r="F97" t="str">
        <v>327_</v>
      </c>
      <c r="G97" t="str">
        <v>418_</v>
      </c>
      <c r="J97" t="str">
        <v>384_</v>
      </c>
    </row>
    <row r="98" spans="6:10" x14ac:dyDescent="0.3">
      <c r="F98" t="str">
        <v>335_</v>
      </c>
      <c r="G98" t="str">
        <v>419_</v>
      </c>
    </row>
    <row r="99" spans="6:10" x14ac:dyDescent="0.3">
      <c r="F99" t="str">
        <v>337_</v>
      </c>
      <c r="G99" t="str">
        <v>41a_</v>
      </c>
    </row>
    <row r="100" spans="6:10" x14ac:dyDescent="0.3">
      <c r="F100" t="str">
        <v>348_</v>
      </c>
      <c r="G100" t="str">
        <v>41b_</v>
      </c>
    </row>
    <row r="101" spans="6:10" x14ac:dyDescent="0.3">
      <c r="F101" t="str">
        <v>389_</v>
      </c>
      <c r="G101" t="str">
        <v>420_</v>
      </c>
    </row>
    <row r="102" spans="6:10" x14ac:dyDescent="0.3">
      <c r="F102" t="str">
        <v>390_</v>
      </c>
      <c r="G102" t="str">
        <v>422_</v>
      </c>
    </row>
    <row r="103" spans="6:10" x14ac:dyDescent="0.3">
      <c r="F103" t="str">
        <v>391_</v>
      </c>
      <c r="G103" t="str">
        <v>429_</v>
      </c>
    </row>
    <row r="104" spans="6:10" x14ac:dyDescent="0.3">
      <c r="F104" t="str">
        <v>392_</v>
      </c>
      <c r="G104" t="str">
        <v>42a_</v>
      </c>
    </row>
    <row r="105" spans="6:10" x14ac:dyDescent="0.3">
      <c r="F105" t="str">
        <v>393_</v>
      </c>
      <c r="G105" t="str">
        <v>42b_</v>
      </c>
    </row>
    <row r="106" spans="6:10" x14ac:dyDescent="0.3">
      <c r="F106" t="str">
        <v>404_</v>
      </c>
      <c r="G106" t="str">
        <v>431_</v>
      </c>
    </row>
    <row r="107" spans="6:10" x14ac:dyDescent="0.3">
      <c r="F107" t="str">
        <v>405_</v>
      </c>
      <c r="G107" t="str">
        <v>432_</v>
      </c>
    </row>
    <row r="108" spans="6:10" x14ac:dyDescent="0.3">
      <c r="F108" t="str">
        <v>406_</v>
      </c>
    </row>
    <row r="109" spans="6:10" x14ac:dyDescent="0.3">
      <c r="F109" t="str">
        <v>410_</v>
      </c>
    </row>
    <row r="110" spans="6:10" x14ac:dyDescent="0.3">
      <c r="F110" t="str">
        <v>412_</v>
      </c>
    </row>
    <row r="111" spans="6:10" x14ac:dyDescent="0.3">
      <c r="F111" t="str">
        <v>413_</v>
      </c>
    </row>
    <row r="112" spans="6:10" x14ac:dyDescent="0.3">
      <c r="F112" t="str">
        <v>414_</v>
      </c>
    </row>
    <row r="113" spans="6:6" x14ac:dyDescent="0.3">
      <c r="F113" t="str">
        <v>415_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TC-QLKT-GIAPNV</cp:lastModifiedBy>
  <cp:revision/>
  <dcterms:created xsi:type="dcterms:W3CDTF">2022-07-25T11:42:34Z</dcterms:created>
  <dcterms:modified xsi:type="dcterms:W3CDTF">2025-07-16T03:51:10Z</dcterms:modified>
  <cp:category/>
  <cp:contentStatus/>
</cp:coreProperties>
</file>