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queryTables/queryTable1.xml" ContentType="application/vnd.openxmlformats-officedocument.spreadsheetml.query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EEFAST\Downloads\"/>
    </mc:Choice>
  </mc:AlternateContent>
  <xr:revisionPtr revIDLastSave="0" documentId="13_ncr:1_{C8D44E86-741E-4B06-AE22-E918BCA9F520}" xr6:coauthVersionLast="47" xr6:coauthVersionMax="47" xr10:uidLastSave="{00000000-0000-0000-0000-000000000000}"/>
  <bookViews>
    <workbookView xWindow="-103" yWindow="-103" windowWidth="22149" windowHeight="13200" tabRatio="751" activeTab="1" xr2:uid="{00000000-000D-0000-FFFF-FFFF00000000}"/>
  </bookViews>
  <sheets>
    <sheet name="Tập đoàn" sheetId="11" r:id="rId1"/>
    <sheet name="Công ty" sheetId="6" r:id="rId2"/>
    <sheet name="TTCty" sheetId="18" r:id="rId3"/>
    <sheet name="TKKT" sheetId="17" r:id="rId4"/>
    <sheet name="BCTC" sheetId="7" r:id="rId5"/>
    <sheet name="CTTM" sheetId="8" r:id="rId6"/>
    <sheet name="Map mã" sheetId="13" r:id="rId7"/>
    <sheet name="Dòng tiền" sheetId="9" r:id="rId8"/>
    <sheet name="Vốn vay" sheetId="15" r:id="rId9"/>
    <sheet name="Khác" sheetId="10" r:id="rId10"/>
    <sheet name="✅" sheetId="14" r:id="rId11"/>
    <sheet name="↓" sheetId="12" state="hidden" r:id="rId12"/>
  </sheets>
  <definedNames>
    <definedName name="Chọn_mã_có_tên" localSheetId="6">T_⚙[Giá trị]</definedName>
    <definedName name="Chọn_mã_có_tên" localSheetId="3">T_⚙[Giá trị]</definedName>
    <definedName name="Chọn_mã_có_tên" localSheetId="2">T_⚙[Giá trị]</definedName>
    <definedName name="Chọn_mã_có_tên">T_⚙[Giá trị]</definedName>
    <definedName name="ExternalData_8" localSheetId="8" hidden="1">'Vốn vay'!$J$5:$J$13</definedName>
  </definedNames>
  <calcPr calcId="191029" calcMode="autoNoTable" iterate="1" iterateCount="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1" l="1"/>
  <c r="D19" i="18"/>
  <c r="D20" i="18"/>
  <c r="D21" i="18"/>
  <c r="L6" i="7" l="1" a="1"/>
  <c r="L6" i="7" s="1"/>
  <c r="L7" i="7" a="1"/>
  <c r="L7" i="7" s="1"/>
  <c r="L8" i="7" a="1"/>
  <c r="L8" i="7" s="1"/>
  <c r="L9" i="7" a="1"/>
  <c r="L9" i="7" s="1"/>
  <c r="L10" i="7" a="1"/>
  <c r="L10" i="7" s="1"/>
  <c r="L11" i="7" a="1"/>
  <c r="L11" i="7" s="1"/>
  <c r="L12" i="7" a="1"/>
  <c r="L12" i="7" s="1"/>
  <c r="L13" i="7" a="1"/>
  <c r="L13" i="7" s="1"/>
  <c r="L14" i="7" a="1"/>
  <c r="L14" i="7" s="1"/>
  <c r="L15" i="7" a="1"/>
  <c r="L15" i="7" s="1"/>
  <c r="L16" i="7" a="1"/>
  <c r="L16" i="7" s="1"/>
  <c r="L17" i="7" a="1"/>
  <c r="L17" i="7" s="1"/>
  <c r="L18" i="7" a="1"/>
  <c r="L18" i="7" s="1"/>
  <c r="L19" i="7" a="1"/>
  <c r="L19" i="7" s="1"/>
  <c r="L20" i="7" a="1"/>
  <c r="L20" i="7" s="1"/>
  <c r="L21" i="7" a="1"/>
  <c r="L21" i="7" s="1"/>
  <c r="L22" i="7" a="1"/>
  <c r="L22" i="7" s="1"/>
  <c r="L23" i="7" a="1"/>
  <c r="L23" i="7" s="1"/>
  <c r="L24" i="7" a="1"/>
  <c r="L24" i="7" s="1"/>
  <c r="L25" i="7" a="1"/>
  <c r="L25" i="7" s="1"/>
  <c r="L26" i="7" a="1"/>
  <c r="L26" i="7" s="1"/>
  <c r="L27" i="7" a="1"/>
  <c r="L27" i="7" s="1"/>
  <c r="L28" i="7" a="1"/>
  <c r="L28" i="7" s="1"/>
  <c r="L29" i="7" a="1"/>
  <c r="L29" i="7" s="1"/>
  <c r="L30" i="7" a="1"/>
  <c r="L30" i="7" s="1"/>
  <c r="L31" i="7" a="1"/>
  <c r="L31" i="7" s="1"/>
  <c r="L32" i="7" a="1"/>
  <c r="L32" i="7" s="1"/>
  <c r="L33" i="7" a="1"/>
  <c r="L33" i="7" s="1"/>
  <c r="L34" i="7" a="1"/>
  <c r="L34" i="7" s="1"/>
  <c r="L35" i="7" a="1"/>
  <c r="L35" i="7" s="1"/>
  <c r="L36" i="7" a="1"/>
  <c r="L36" i="7" s="1"/>
  <c r="L37" i="7" a="1"/>
  <c r="L37" i="7" s="1"/>
  <c r="L38" i="7" a="1"/>
  <c r="L38" i="7" s="1"/>
  <c r="L39" i="7" a="1"/>
  <c r="L39" i="7" s="1"/>
  <c r="L40" i="7" a="1"/>
  <c r="L40" i="7" s="1"/>
  <c r="L41" i="7" a="1"/>
  <c r="L41" i="7" s="1"/>
  <c r="L42" i="7" a="1"/>
  <c r="L42" i="7" s="1"/>
  <c r="L43" i="7" a="1"/>
  <c r="L43" i="7" s="1"/>
  <c r="L44" i="7" a="1"/>
  <c r="L44" i="7" s="1"/>
  <c r="L45" i="7" a="1"/>
  <c r="L45" i="7" s="1"/>
  <c r="L46" i="7" a="1"/>
  <c r="L46" i="7" s="1"/>
  <c r="L47" i="7" a="1"/>
  <c r="L47" i="7" s="1"/>
  <c r="L48" i="7" a="1"/>
  <c r="L48" i="7" s="1"/>
  <c r="L49" i="7" a="1"/>
  <c r="L49" i="7" s="1"/>
  <c r="L50" i="7" a="1"/>
  <c r="L50" i="7" s="1"/>
  <c r="L51" i="7" a="1"/>
  <c r="L51" i="7" s="1"/>
  <c r="L52" i="7" a="1"/>
  <c r="L52" i="7" s="1"/>
  <c r="L53" i="7" a="1"/>
  <c r="L53" i="7" s="1"/>
  <c r="L54" i="7" a="1"/>
  <c r="L54" i="7" s="1"/>
  <c r="L55" i="7" a="1"/>
  <c r="L55" i="7" s="1"/>
  <c r="L56" i="7" a="1"/>
  <c r="L56" i="7" s="1"/>
  <c r="L57" i="7" a="1"/>
  <c r="L57" i="7" s="1"/>
  <c r="L58" i="7" a="1"/>
  <c r="L58" i="7" s="1"/>
  <c r="L59" i="7" a="1"/>
  <c r="L59" i="7" s="1"/>
  <c r="L60" i="7" a="1"/>
  <c r="L60" i="7" s="1"/>
  <c r="L61" i="7" a="1"/>
  <c r="L61" i="7" s="1"/>
  <c r="L62" i="7" a="1"/>
  <c r="L62" i="7" s="1"/>
  <c r="L63" i="7" a="1"/>
  <c r="L63" i="7" s="1"/>
  <c r="L64" i="7" a="1"/>
  <c r="L64" i="7" s="1"/>
  <c r="L65" i="7" a="1"/>
  <c r="L65" i="7" s="1"/>
  <c r="L66" i="7" a="1"/>
  <c r="L66" i="7" s="1"/>
  <c r="L67" i="7" a="1"/>
  <c r="L67" i="7" s="1"/>
  <c r="L68" i="7" a="1"/>
  <c r="L68" i="7" s="1"/>
  <c r="L69" i="7" a="1"/>
  <c r="L69" i="7" s="1"/>
  <c r="L70" i="7" a="1"/>
  <c r="L70" i="7" s="1"/>
  <c r="L71" i="7" a="1"/>
  <c r="L71" i="7" s="1"/>
  <c r="L72" i="7" a="1"/>
  <c r="L72" i="7" s="1"/>
  <c r="L73" i="7" a="1"/>
  <c r="L73" i="7" s="1"/>
  <c r="L74" i="7" a="1"/>
  <c r="L74" i="7" s="1"/>
  <c r="L75" i="7" a="1"/>
  <c r="L75" i="7" s="1"/>
  <c r="L76" i="7" a="1"/>
  <c r="L76" i="7" s="1"/>
  <c r="L77" i="7" a="1"/>
  <c r="L77" i="7" s="1"/>
  <c r="L78" i="7" a="1"/>
  <c r="L78" i="7" s="1"/>
  <c r="L79" i="7" a="1"/>
  <c r="L79" i="7" s="1"/>
  <c r="L80" i="7" a="1"/>
  <c r="L80" i="7" s="1"/>
  <c r="L81" i="7" a="1"/>
  <c r="L81" i="7" s="1"/>
  <c r="L82" i="7" a="1"/>
  <c r="L82" i="7" s="1"/>
  <c r="L83" i="7" a="1"/>
  <c r="L83" i="7" s="1"/>
  <c r="L84" i="7" a="1"/>
  <c r="L84" i="7" s="1"/>
  <c r="L85" i="7" a="1"/>
  <c r="L85" i="7" s="1"/>
  <c r="L86" i="7" a="1"/>
  <c r="L86" i="7" s="1"/>
  <c r="L87" i="7" a="1"/>
  <c r="L87" i="7" s="1"/>
  <c r="L88" i="7" a="1"/>
  <c r="L88" i="7" s="1"/>
  <c r="L89" i="7" a="1"/>
  <c r="L89" i="7" s="1"/>
  <c r="L90" i="7" a="1"/>
  <c r="L90" i="7" s="1"/>
  <c r="L91" i="7" a="1"/>
  <c r="L91" i="7" s="1"/>
  <c r="L92" i="7" a="1"/>
  <c r="L92" i="7" s="1"/>
  <c r="L93" i="7" a="1"/>
  <c r="L93" i="7" s="1"/>
  <c r="L94" i="7" a="1"/>
  <c r="L94" i="7" s="1"/>
  <c r="L95" i="7" a="1"/>
  <c r="L95" i="7" s="1"/>
  <c r="L96" i="7" a="1"/>
  <c r="L96" i="7" s="1"/>
  <c r="L97" i="7" a="1"/>
  <c r="L97" i="7" s="1"/>
  <c r="L98" i="7" a="1"/>
  <c r="L98" i="7" s="1"/>
  <c r="L99" i="7" a="1"/>
  <c r="L99" i="7" s="1"/>
  <c r="L100" i="7" a="1"/>
  <c r="L100" i="7" s="1"/>
  <c r="L101" i="7" a="1"/>
  <c r="L101" i="7" s="1"/>
  <c r="L102" i="7" a="1"/>
  <c r="L102" i="7" s="1"/>
  <c r="L103" i="7" a="1"/>
  <c r="L103" i="7" s="1"/>
  <c r="L104" i="7" a="1"/>
  <c r="L104" i="7" s="1"/>
  <c r="L105" i="7" a="1"/>
  <c r="L105" i="7" s="1"/>
  <c r="L106" i="7" a="1"/>
  <c r="L106" i="7" s="1"/>
  <c r="L107" i="7" a="1"/>
  <c r="L107" i="7" s="1"/>
  <c r="L108" i="7" a="1"/>
  <c r="L108" i="7" s="1"/>
  <c r="L109" i="7" a="1"/>
  <c r="L109" i="7" s="1"/>
  <c r="L110" i="7" a="1"/>
  <c r="L110" i="7" s="1"/>
  <c r="L111" i="7" a="1"/>
  <c r="L111" i="7" s="1"/>
  <c r="L112" i="7" a="1"/>
  <c r="L112" i="7" s="1"/>
  <c r="D6" i="18"/>
  <c r="D7" i="18"/>
  <c r="D8" i="18"/>
  <c r="D9" i="18"/>
  <c r="D10" i="18"/>
  <c r="D11" i="18"/>
  <c r="D12" i="18"/>
  <c r="D13" i="18"/>
  <c r="D14" i="18"/>
  <c r="D15" i="18"/>
  <c r="D16" i="18"/>
  <c r="D17" i="18"/>
  <c r="D18" i="18"/>
  <c r="J5" i="10" l="1"/>
  <c r="J6" i="10" s="1"/>
  <c r="C6" i="10" s="1"/>
  <c r="E6" i="11"/>
  <c r="D44" i="13"/>
  <c r="F44" i="13"/>
  <c r="G44" i="13"/>
  <c r="H44" i="13"/>
  <c r="I44" i="13"/>
  <c r="D105" i="13"/>
  <c r="F105" i="13"/>
  <c r="G105" i="13"/>
  <c r="H105" i="13"/>
  <c r="I105" i="13"/>
  <c r="D90" i="13"/>
  <c r="F90" i="13"/>
  <c r="G90" i="13"/>
  <c r="H90" i="13"/>
  <c r="I90" i="13"/>
  <c r="D55" i="13"/>
  <c r="F55" i="13"/>
  <c r="G55" i="13"/>
  <c r="H55" i="13"/>
  <c r="I55" i="13"/>
  <c r="D38" i="13"/>
  <c r="F38" i="13"/>
  <c r="G38" i="13"/>
  <c r="H38" i="13"/>
  <c r="I38" i="13"/>
  <c r="M70" i="8"/>
  <c r="N70" i="8" a="1"/>
  <c r="N70" i="8" s="1"/>
  <c r="M68" i="8"/>
  <c r="N68" i="8" a="1"/>
  <c r="N68" i="8" s="1"/>
  <c r="M26" i="8"/>
  <c r="N26" i="8" a="1"/>
  <c r="N26" i="8" s="1"/>
  <c r="M24" i="8"/>
  <c r="N24" i="8" a="1"/>
  <c r="N24" i="8" s="1"/>
  <c r="G6" i="13"/>
  <c r="G7" i="13"/>
  <c r="G8" i="13"/>
  <c r="G9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33" i="13"/>
  <c r="G34" i="13"/>
  <c r="G35" i="13"/>
  <c r="G36" i="13"/>
  <c r="G37" i="13"/>
  <c r="G39" i="13"/>
  <c r="G40" i="13"/>
  <c r="G41" i="13"/>
  <c r="G42" i="13"/>
  <c r="G43" i="13"/>
  <c r="G45" i="13"/>
  <c r="G46" i="13"/>
  <c r="G47" i="13"/>
  <c r="G48" i="13"/>
  <c r="G49" i="13"/>
  <c r="G50" i="13"/>
  <c r="G51" i="13"/>
  <c r="G52" i="13"/>
  <c r="G53" i="13"/>
  <c r="G54" i="13"/>
  <c r="G56" i="13"/>
  <c r="G57" i="13"/>
  <c r="G58" i="13"/>
  <c r="G59" i="13"/>
  <c r="G60" i="13"/>
  <c r="G61" i="13"/>
  <c r="G62" i="13"/>
  <c r="G63" i="13"/>
  <c r="G64" i="13"/>
  <c r="G65" i="13"/>
  <c r="G66" i="13"/>
  <c r="G67" i="13"/>
  <c r="G68" i="13"/>
  <c r="G69" i="13"/>
  <c r="G70" i="13"/>
  <c r="G71" i="13"/>
  <c r="G72" i="13"/>
  <c r="G73" i="13"/>
  <c r="G74" i="13"/>
  <c r="G75" i="13"/>
  <c r="G76" i="13"/>
  <c r="G77" i="13"/>
  <c r="G78" i="13"/>
  <c r="G79" i="13"/>
  <c r="G80" i="13"/>
  <c r="G81" i="13"/>
  <c r="G82" i="13"/>
  <c r="G83" i="13"/>
  <c r="G84" i="13"/>
  <c r="G85" i="13"/>
  <c r="G86" i="13"/>
  <c r="G87" i="13"/>
  <c r="G88" i="13"/>
  <c r="G89" i="13"/>
  <c r="G91" i="13"/>
  <c r="G92" i="13"/>
  <c r="G93" i="13"/>
  <c r="G94" i="13"/>
  <c r="G95" i="13"/>
  <c r="G96" i="13"/>
  <c r="G97" i="13"/>
  <c r="G98" i="13"/>
  <c r="G99" i="13"/>
  <c r="G100" i="13"/>
  <c r="G101" i="13"/>
  <c r="G102" i="13"/>
  <c r="G103" i="13"/>
  <c r="G104" i="13"/>
  <c r="G106" i="13"/>
  <c r="G107" i="13"/>
  <c r="G108" i="13"/>
  <c r="G109" i="13"/>
  <c r="G110" i="13"/>
  <c r="G111" i="13"/>
  <c r="G112" i="13"/>
  <c r="G113" i="13"/>
  <c r="G114" i="13"/>
  <c r="G115" i="13"/>
  <c r="G116" i="13"/>
  <c r="G117" i="13"/>
  <c r="G118" i="13"/>
  <c r="G119" i="13"/>
  <c r="G120" i="13"/>
  <c r="G121" i="13"/>
  <c r="G122" i="13"/>
  <c r="G123" i="13"/>
  <c r="G124" i="13"/>
  <c r="G125" i="13"/>
  <c r="G126" i="13"/>
  <c r="G127" i="13"/>
  <c r="G128" i="13"/>
  <c r="J10" i="10" l="1"/>
  <c r="C10" i="10" s="1"/>
  <c r="J13" i="10"/>
  <c r="C13" i="10" s="1"/>
  <c r="J12" i="10"/>
  <c r="C12" i="10" s="1"/>
  <c r="J11" i="10"/>
  <c r="C11" i="10" s="1"/>
  <c r="J9" i="10"/>
  <c r="C9" i="10" s="1"/>
  <c r="J8" i="10"/>
  <c r="C8" i="10" s="1"/>
  <c r="J7" i="10"/>
  <c r="C7" i="10" s="1"/>
  <c r="D10" i="13"/>
  <c r="H10" i="13"/>
  <c r="F10" i="13"/>
  <c r="I10" i="13"/>
  <c r="D7" i="13"/>
  <c r="H7" i="13"/>
  <c r="F7" i="13"/>
  <c r="I7" i="13"/>
  <c r="D99" i="13"/>
  <c r="H99" i="13"/>
  <c r="F99" i="13"/>
  <c r="I99" i="13"/>
  <c r="D82" i="13"/>
  <c r="H82" i="13"/>
  <c r="F82" i="13"/>
  <c r="I82" i="13"/>
  <c r="D97" i="13"/>
  <c r="H97" i="13"/>
  <c r="F97" i="13"/>
  <c r="I97" i="13"/>
  <c r="D80" i="13"/>
  <c r="H80" i="13"/>
  <c r="F80" i="13"/>
  <c r="I80" i="13"/>
  <c r="D50" i="13"/>
  <c r="H50" i="13"/>
  <c r="F50" i="13"/>
  <c r="I50" i="13"/>
  <c r="D33" i="13"/>
  <c r="H33" i="13"/>
  <c r="F33" i="13"/>
  <c r="I33" i="13"/>
  <c r="D48" i="13"/>
  <c r="H48" i="13"/>
  <c r="F48" i="13"/>
  <c r="I48" i="13"/>
  <c r="D31" i="13"/>
  <c r="H31" i="13"/>
  <c r="F31" i="13"/>
  <c r="I31" i="13"/>
  <c r="A1" i="18" l="1"/>
  <c r="A5" i="17"/>
  <c r="A1" i="17"/>
  <c r="G6" i="11" a="1"/>
  <c r="G6" i="11" s="1"/>
  <c r="D63" i="13"/>
  <c r="H63" i="13"/>
  <c r="F63" i="13"/>
  <c r="I63" i="13"/>
  <c r="D58" i="13"/>
  <c r="H58" i="13"/>
  <c r="F58" i="13"/>
  <c r="I58" i="13"/>
  <c r="M6" i="6" l="1" a="1"/>
  <c r="M6" i="6" s="1"/>
  <c r="L6" i="6" a="1"/>
  <c r="L6" i="6" s="1"/>
  <c r="M81" i="8"/>
  <c r="N81" i="8" a="1"/>
  <c r="N81" i="8" s="1"/>
  <c r="C4" i="6" l="1"/>
  <c r="K6" i="11" a="1"/>
  <c r="K6" i="11" s="1"/>
  <c r="R6" i="8" a="1"/>
  <c r="R6" i="8" s="1"/>
  <c r="I5" i="11" a="1"/>
  <c r="I5" i="11" s="1"/>
  <c r="D10" i="10"/>
  <c r="D11" i="10"/>
  <c r="D12" i="10"/>
  <c r="L6" i="18" l="1" a="1"/>
  <c r="L6" i="18" s="1"/>
  <c r="C3" i="18"/>
  <c r="H6" i="9" a="1"/>
  <c r="H6" i="9" s="1"/>
  <c r="P6" i="7" a="1"/>
  <c r="P6" i="7" s="1"/>
  <c r="A1" i="6"/>
  <c r="A1" i="11"/>
  <c r="D6" i="10"/>
  <c r="D7" i="10"/>
  <c r="D8" i="10"/>
  <c r="D9" i="10"/>
  <c r="D13" i="10"/>
  <c r="D18" i="13"/>
  <c r="H18" i="13"/>
  <c r="F18" i="13"/>
  <c r="I18" i="13"/>
  <c r="D16" i="13"/>
  <c r="H16" i="13"/>
  <c r="F16" i="13"/>
  <c r="I16" i="13"/>
  <c r="D11" i="13"/>
  <c r="H11" i="13"/>
  <c r="F11" i="13"/>
  <c r="I11" i="13"/>
  <c r="M55" i="8"/>
  <c r="N55" i="8" a="1"/>
  <c r="N55" i="8" s="1"/>
  <c r="M97" i="8"/>
  <c r="N97" i="8" a="1"/>
  <c r="N97" i="8" s="1"/>
  <c r="M73" i="8"/>
  <c r="N73" i="8" a="1"/>
  <c r="N73" i="8" s="1"/>
  <c r="M36" i="8"/>
  <c r="N36" i="8" a="1"/>
  <c r="N36" i="8" s="1"/>
  <c r="M72" i="8"/>
  <c r="N72" i="8" a="1"/>
  <c r="N72" i="8" s="1"/>
  <c r="M71" i="8"/>
  <c r="N71" i="8" a="1"/>
  <c r="N71" i="8" s="1"/>
  <c r="M35" i="8"/>
  <c r="N35" i="8" a="1"/>
  <c r="N35" i="8" s="1"/>
  <c r="M34" i="8"/>
  <c r="N34" i="8" a="1"/>
  <c r="N34" i="8" s="1"/>
  <c r="M82" i="8"/>
  <c r="N82" i="8" a="1"/>
  <c r="N82" i="8" s="1"/>
  <c r="D127" i="13"/>
  <c r="D128" i="13"/>
  <c r="H127" i="13"/>
  <c r="H128" i="13"/>
  <c r="F127" i="13"/>
  <c r="F128" i="13"/>
  <c r="I127" i="13"/>
  <c r="I128" i="13"/>
  <c r="M83" i="8"/>
  <c r="N83" i="8" a="1"/>
  <c r="N83" i="8" s="1"/>
  <c r="D46" i="13"/>
  <c r="D77" i="13"/>
  <c r="H46" i="13"/>
  <c r="H77" i="13"/>
  <c r="F46" i="13"/>
  <c r="F77" i="13"/>
  <c r="I46" i="13"/>
  <c r="I77" i="13"/>
  <c r="M33" i="8"/>
  <c r="N33" i="8" a="1"/>
  <c r="N33" i="8" s="1"/>
  <c r="M32" i="8"/>
  <c r="N32" i="8" a="1"/>
  <c r="N32" i="8" s="1"/>
  <c r="M38" i="8"/>
  <c r="N38" i="8" a="1"/>
  <c r="N38" i="8" s="1"/>
  <c r="D28" i="13"/>
  <c r="H28" i="13"/>
  <c r="F28" i="13"/>
  <c r="I28" i="13"/>
  <c r="M13" i="8"/>
  <c r="N13" i="8" a="1"/>
  <c r="N13" i="8" s="1"/>
  <c r="I2" i="12" l="1" a="1"/>
  <c r="I2" i="12" s="1"/>
  <c r="H2" i="12" a="1"/>
  <c r="H2" i="12" s="1"/>
  <c r="G2" i="12" a="1"/>
  <c r="G2" i="12" s="1"/>
  <c r="B2" i="12" a="1"/>
  <c r="B2" i="12" s="1"/>
  <c r="A5" i="15"/>
  <c r="D56" i="13"/>
  <c r="H56" i="13"/>
  <c r="F56" i="13"/>
  <c r="I56" i="13"/>
  <c r="M30" i="8"/>
  <c r="N30" i="8" a="1"/>
  <c r="N30" i="8" s="1"/>
  <c r="D2" i="12" l="1" a="1"/>
  <c r="D2" i="12" s="1"/>
  <c r="E2" i="12" a="1"/>
  <c r="E2" i="12" s="1"/>
  <c r="M88" i="8"/>
  <c r="N88" i="8" a="1"/>
  <c r="N88" i="8" s="1"/>
  <c r="M85" i="8"/>
  <c r="N85" i="8" a="1"/>
  <c r="N85" i="8" s="1"/>
  <c r="N6" i="8" a="1"/>
  <c r="N6" i="8" s="1"/>
  <c r="N7" i="8" a="1"/>
  <c r="N7" i="8" s="1"/>
  <c r="N8" i="8" a="1"/>
  <c r="N8" i="8" s="1"/>
  <c r="N9" i="8" a="1"/>
  <c r="N9" i="8" s="1"/>
  <c r="N10" i="8" a="1"/>
  <c r="N10" i="8" s="1"/>
  <c r="N11" i="8" a="1"/>
  <c r="N11" i="8" s="1"/>
  <c r="N12" i="8" a="1"/>
  <c r="N12" i="8" s="1"/>
  <c r="N14" i="8" a="1"/>
  <c r="N14" i="8" s="1"/>
  <c r="N15" i="8" a="1"/>
  <c r="N15" i="8" s="1"/>
  <c r="N16" i="8" a="1"/>
  <c r="N16" i="8" s="1"/>
  <c r="N17" i="8" a="1"/>
  <c r="N17" i="8" s="1"/>
  <c r="N18" i="8" a="1"/>
  <c r="N18" i="8" s="1"/>
  <c r="N19" i="8" a="1"/>
  <c r="N19" i="8" s="1"/>
  <c r="N20" i="8" a="1"/>
  <c r="N20" i="8" s="1"/>
  <c r="N21" i="8" a="1"/>
  <c r="N21" i="8" s="1"/>
  <c r="N22" i="8" a="1"/>
  <c r="N22" i="8" s="1"/>
  <c r="N23" i="8" a="1"/>
  <c r="N23" i="8" s="1"/>
  <c r="N25" i="8" a="1"/>
  <c r="N25" i="8" s="1"/>
  <c r="N27" i="8" a="1"/>
  <c r="N27" i="8" s="1"/>
  <c r="N28" i="8" a="1"/>
  <c r="N28" i="8" s="1"/>
  <c r="N29" i="8" a="1"/>
  <c r="N29" i="8" s="1"/>
  <c r="N31" i="8" a="1"/>
  <c r="N31" i="8" s="1"/>
  <c r="N37" i="8" a="1"/>
  <c r="N37" i="8" s="1"/>
  <c r="N39" i="8" a="1"/>
  <c r="N39" i="8" s="1"/>
  <c r="N40" i="8" a="1"/>
  <c r="N40" i="8" s="1"/>
  <c r="N41" i="8" a="1"/>
  <c r="N41" i="8" s="1"/>
  <c r="N42" i="8" a="1"/>
  <c r="N42" i="8" s="1"/>
  <c r="N43" i="8" a="1"/>
  <c r="N43" i="8" s="1"/>
  <c r="N44" i="8" a="1"/>
  <c r="N44" i="8" s="1"/>
  <c r="N45" i="8" a="1"/>
  <c r="N45" i="8" s="1"/>
  <c r="N46" i="8" a="1"/>
  <c r="N46" i="8" s="1"/>
  <c r="N47" i="8" a="1"/>
  <c r="N47" i="8" s="1"/>
  <c r="N48" i="8" a="1"/>
  <c r="N48" i="8" s="1"/>
  <c r="N49" i="8" a="1"/>
  <c r="N49" i="8" s="1"/>
  <c r="N50" i="8" a="1"/>
  <c r="N50" i="8" s="1"/>
  <c r="N51" i="8" a="1"/>
  <c r="N51" i="8" s="1"/>
  <c r="N52" i="8" a="1"/>
  <c r="N52" i="8" s="1"/>
  <c r="N53" i="8" a="1"/>
  <c r="N53" i="8" s="1"/>
  <c r="N54" i="8" a="1"/>
  <c r="N54" i="8" s="1"/>
  <c r="N56" i="8" a="1"/>
  <c r="N56" i="8" s="1"/>
  <c r="N57" i="8" a="1"/>
  <c r="N57" i="8" s="1"/>
  <c r="N58" i="8" a="1"/>
  <c r="N58" i="8" s="1"/>
  <c r="N59" i="8" a="1"/>
  <c r="N59" i="8" s="1"/>
  <c r="N60" i="8" a="1"/>
  <c r="N60" i="8" s="1"/>
  <c r="N61" i="8" a="1"/>
  <c r="N61" i="8" s="1"/>
  <c r="N62" i="8" a="1"/>
  <c r="N62" i="8" s="1"/>
  <c r="N63" i="8" a="1"/>
  <c r="N63" i="8" s="1"/>
  <c r="N64" i="8" a="1"/>
  <c r="N64" i="8" s="1"/>
  <c r="N65" i="8" a="1"/>
  <c r="N65" i="8" s="1"/>
  <c r="N66" i="8" a="1"/>
  <c r="N66" i="8" s="1"/>
  <c r="N67" i="8" a="1"/>
  <c r="N67" i="8" s="1"/>
  <c r="N69" i="8" a="1"/>
  <c r="N69" i="8" s="1"/>
  <c r="N74" i="8" a="1"/>
  <c r="N74" i="8" s="1"/>
  <c r="N75" i="8" a="1"/>
  <c r="N75" i="8" s="1"/>
  <c r="N76" i="8" a="1"/>
  <c r="N76" i="8" s="1"/>
  <c r="N77" i="8" a="1"/>
  <c r="N77" i="8" s="1"/>
  <c r="N78" i="8" a="1"/>
  <c r="N78" i="8" s="1"/>
  <c r="N79" i="8" a="1"/>
  <c r="N79" i="8" s="1"/>
  <c r="N80" i="8" a="1"/>
  <c r="N80" i="8" s="1"/>
  <c r="N84" i="8" a="1"/>
  <c r="N84" i="8" s="1"/>
  <c r="N86" i="8" a="1"/>
  <c r="N86" i="8" s="1"/>
  <c r="N87" i="8" a="1"/>
  <c r="N87" i="8" s="1"/>
  <c r="N89" i="8" a="1"/>
  <c r="N89" i="8" s="1"/>
  <c r="N90" i="8" a="1"/>
  <c r="N90" i="8" s="1"/>
  <c r="N91" i="8" a="1"/>
  <c r="N91" i="8" s="1"/>
  <c r="N92" i="8" a="1"/>
  <c r="N92" i="8" s="1"/>
  <c r="N93" i="8" a="1"/>
  <c r="N93" i="8" s="1"/>
  <c r="N94" i="8" a="1"/>
  <c r="N94" i="8" s="1"/>
  <c r="N95" i="8" a="1"/>
  <c r="N95" i="8" s="1"/>
  <c r="N96" i="8" a="1"/>
  <c r="N96" i="8" s="1"/>
  <c r="N98" i="8" a="1"/>
  <c r="N98" i="8" s="1"/>
  <c r="N99" i="8" a="1"/>
  <c r="N99" i="8" s="1"/>
  <c r="N100" i="8" a="1"/>
  <c r="N100" i="8" s="1"/>
  <c r="N101" i="8" a="1"/>
  <c r="N101" i="8" s="1"/>
  <c r="M45" i="8"/>
  <c r="M42" i="8"/>
  <c r="D34" i="13" l="1"/>
  <c r="D25" i="13"/>
  <c r="D26" i="13"/>
  <c r="D27" i="13"/>
  <c r="D29" i="13"/>
  <c r="D30" i="13"/>
  <c r="D32" i="13"/>
  <c r="D35" i="13"/>
  <c r="D36" i="13"/>
  <c r="D37" i="13"/>
  <c r="D39" i="13"/>
  <c r="D40" i="13"/>
  <c r="D41" i="13"/>
  <c r="D42" i="13"/>
  <c r="D43" i="13"/>
  <c r="D45" i="13"/>
  <c r="D47" i="13"/>
  <c r="D49" i="13"/>
  <c r="D51" i="13"/>
  <c r="D52" i="13"/>
  <c r="D53" i="13"/>
  <c r="D54" i="13"/>
  <c r="D57" i="13"/>
  <c r="D59" i="13"/>
  <c r="D60" i="13"/>
  <c r="D61" i="13"/>
  <c r="D62" i="13"/>
  <c r="D64" i="13"/>
  <c r="D65" i="13"/>
  <c r="D66" i="13"/>
  <c r="D67" i="13"/>
  <c r="D68" i="13"/>
  <c r="D69" i="13"/>
  <c r="D70" i="13"/>
  <c r="D71" i="13"/>
  <c r="D72" i="13"/>
  <c r="D73" i="13"/>
  <c r="D74" i="13"/>
  <c r="D75" i="13"/>
  <c r="D76" i="13"/>
  <c r="D78" i="13"/>
  <c r="D79" i="13"/>
  <c r="D81" i="13"/>
  <c r="D83" i="13"/>
  <c r="D84" i="13"/>
  <c r="D85" i="13"/>
  <c r="D86" i="13"/>
  <c r="D87" i="13"/>
  <c r="D88" i="13"/>
  <c r="D89" i="13"/>
  <c r="D91" i="13"/>
  <c r="D92" i="13"/>
  <c r="D93" i="13"/>
  <c r="D94" i="13"/>
  <c r="D95" i="13"/>
  <c r="D96" i="13"/>
  <c r="D98" i="13"/>
  <c r="D100" i="13"/>
  <c r="D101" i="13"/>
  <c r="D102" i="13"/>
  <c r="D103" i="13"/>
  <c r="D104" i="13"/>
  <c r="D106" i="13"/>
  <c r="D107" i="13"/>
  <c r="D108" i="13"/>
  <c r="D109" i="13"/>
  <c r="D110" i="13"/>
  <c r="D111" i="13"/>
  <c r="D120" i="13"/>
  <c r="D121" i="13"/>
  <c r="D112" i="13"/>
  <c r="D113" i="13"/>
  <c r="D114" i="13"/>
  <c r="D115" i="13"/>
  <c r="D116" i="13"/>
  <c r="D117" i="13"/>
  <c r="D118" i="13"/>
  <c r="D119" i="13"/>
  <c r="D122" i="13"/>
  <c r="D125" i="13"/>
  <c r="D126" i="13"/>
  <c r="D123" i="13"/>
  <c r="D124" i="13"/>
  <c r="D6" i="13"/>
  <c r="D8" i="13"/>
  <c r="D9" i="13"/>
  <c r="D12" i="13"/>
  <c r="D13" i="13"/>
  <c r="D14" i="13"/>
  <c r="D15" i="13"/>
  <c r="D17" i="13"/>
  <c r="D19" i="13"/>
  <c r="D20" i="13"/>
  <c r="D21" i="13"/>
  <c r="D22" i="13"/>
  <c r="D23" i="13"/>
  <c r="D24" i="13"/>
  <c r="F25" i="13"/>
  <c r="F26" i="13"/>
  <c r="F27" i="13"/>
  <c r="F29" i="13"/>
  <c r="F30" i="13"/>
  <c r="F32" i="13"/>
  <c r="F34" i="13"/>
  <c r="F35" i="13"/>
  <c r="F36" i="13"/>
  <c r="F37" i="13"/>
  <c r="F39" i="13"/>
  <c r="F40" i="13"/>
  <c r="F41" i="13"/>
  <c r="F42" i="13"/>
  <c r="F43" i="13"/>
  <c r="F45" i="13"/>
  <c r="F47" i="13"/>
  <c r="F49" i="13"/>
  <c r="F51" i="13"/>
  <c r="F52" i="13"/>
  <c r="F53" i="13"/>
  <c r="F54" i="13"/>
  <c r="F57" i="13"/>
  <c r="F59" i="13"/>
  <c r="F60" i="13"/>
  <c r="F61" i="13"/>
  <c r="F62" i="13"/>
  <c r="F64" i="13"/>
  <c r="F65" i="13"/>
  <c r="F66" i="13"/>
  <c r="F67" i="13"/>
  <c r="F68" i="13"/>
  <c r="F69" i="13"/>
  <c r="F70" i="13"/>
  <c r="F71" i="13"/>
  <c r="F72" i="13"/>
  <c r="F73" i="13"/>
  <c r="F74" i="13"/>
  <c r="F75" i="13"/>
  <c r="F76" i="13"/>
  <c r="F78" i="13"/>
  <c r="F79" i="13"/>
  <c r="F81" i="13"/>
  <c r="F83" i="13"/>
  <c r="F84" i="13"/>
  <c r="F85" i="13"/>
  <c r="F86" i="13"/>
  <c r="F87" i="13"/>
  <c r="F88" i="13"/>
  <c r="F89" i="13"/>
  <c r="F91" i="13"/>
  <c r="F92" i="13"/>
  <c r="F93" i="13"/>
  <c r="F94" i="13"/>
  <c r="F95" i="13"/>
  <c r="F96" i="13"/>
  <c r="F98" i="13"/>
  <c r="F100" i="13"/>
  <c r="F101" i="13"/>
  <c r="F102" i="13"/>
  <c r="F103" i="13"/>
  <c r="F104" i="13"/>
  <c r="F106" i="13"/>
  <c r="F107" i="13"/>
  <c r="F108" i="13"/>
  <c r="F109" i="13"/>
  <c r="F110" i="13"/>
  <c r="F111" i="13"/>
  <c r="F120" i="13"/>
  <c r="F121" i="13"/>
  <c r="F112" i="13"/>
  <c r="F113" i="13"/>
  <c r="F114" i="13"/>
  <c r="F115" i="13"/>
  <c r="F116" i="13"/>
  <c r="F117" i="13"/>
  <c r="F118" i="13"/>
  <c r="F119" i="13"/>
  <c r="F122" i="13"/>
  <c r="F125" i="13"/>
  <c r="F126" i="13"/>
  <c r="F123" i="13"/>
  <c r="F124" i="13"/>
  <c r="F6" i="13"/>
  <c r="F8" i="13"/>
  <c r="F9" i="13"/>
  <c r="F12" i="13"/>
  <c r="F13" i="13"/>
  <c r="F14" i="13"/>
  <c r="F15" i="13"/>
  <c r="F17" i="13"/>
  <c r="F19" i="13"/>
  <c r="F20" i="13"/>
  <c r="F21" i="13"/>
  <c r="F22" i="13"/>
  <c r="F23" i="13"/>
  <c r="F24" i="13"/>
  <c r="H25" i="13"/>
  <c r="H26" i="13"/>
  <c r="H27" i="13"/>
  <c r="H29" i="13"/>
  <c r="H30" i="13"/>
  <c r="H32" i="13"/>
  <c r="H34" i="13"/>
  <c r="H35" i="13"/>
  <c r="H36" i="13"/>
  <c r="H37" i="13"/>
  <c r="H39" i="13"/>
  <c r="H40" i="13"/>
  <c r="H41" i="13"/>
  <c r="H42" i="13"/>
  <c r="H43" i="13"/>
  <c r="H45" i="13"/>
  <c r="H47" i="13"/>
  <c r="H49" i="13"/>
  <c r="H51" i="13"/>
  <c r="H52" i="13"/>
  <c r="H53" i="13"/>
  <c r="H54" i="13"/>
  <c r="H57" i="13"/>
  <c r="H59" i="13"/>
  <c r="H60" i="13"/>
  <c r="H61" i="13"/>
  <c r="H62" i="13"/>
  <c r="H64" i="13"/>
  <c r="H65" i="13"/>
  <c r="H66" i="13"/>
  <c r="H67" i="13"/>
  <c r="H68" i="13"/>
  <c r="H69" i="13"/>
  <c r="H70" i="13"/>
  <c r="H71" i="13"/>
  <c r="H72" i="13"/>
  <c r="H73" i="13"/>
  <c r="H74" i="13"/>
  <c r="H75" i="13"/>
  <c r="H76" i="13"/>
  <c r="H78" i="13"/>
  <c r="H79" i="13"/>
  <c r="H81" i="13"/>
  <c r="H83" i="13"/>
  <c r="H84" i="13"/>
  <c r="H85" i="13"/>
  <c r="H86" i="13"/>
  <c r="H87" i="13"/>
  <c r="H88" i="13"/>
  <c r="H89" i="13"/>
  <c r="H91" i="13"/>
  <c r="H92" i="13"/>
  <c r="H93" i="13"/>
  <c r="H94" i="13"/>
  <c r="H95" i="13"/>
  <c r="H96" i="13"/>
  <c r="H98" i="13"/>
  <c r="H100" i="13"/>
  <c r="H101" i="13"/>
  <c r="H102" i="13"/>
  <c r="H103" i="13"/>
  <c r="H104" i="13"/>
  <c r="H106" i="13"/>
  <c r="H107" i="13"/>
  <c r="H108" i="13"/>
  <c r="H109" i="13"/>
  <c r="H110" i="13"/>
  <c r="H111" i="13"/>
  <c r="H120" i="13"/>
  <c r="H121" i="13"/>
  <c r="H112" i="13"/>
  <c r="H113" i="13"/>
  <c r="H114" i="13"/>
  <c r="H115" i="13"/>
  <c r="H116" i="13"/>
  <c r="H117" i="13"/>
  <c r="H118" i="13"/>
  <c r="H119" i="13"/>
  <c r="H122" i="13"/>
  <c r="H125" i="13"/>
  <c r="H126" i="13"/>
  <c r="H123" i="13"/>
  <c r="H124" i="13"/>
  <c r="H6" i="13"/>
  <c r="H8" i="13"/>
  <c r="H9" i="13"/>
  <c r="H12" i="13"/>
  <c r="H13" i="13"/>
  <c r="H14" i="13"/>
  <c r="H15" i="13"/>
  <c r="H17" i="13"/>
  <c r="H19" i="13"/>
  <c r="H20" i="13"/>
  <c r="H21" i="13"/>
  <c r="H22" i="13"/>
  <c r="H23" i="13"/>
  <c r="H24" i="13"/>
  <c r="M6" i="8"/>
  <c r="M7" i="8"/>
  <c r="M8" i="8"/>
  <c r="M9" i="8"/>
  <c r="M10" i="8"/>
  <c r="M11" i="8"/>
  <c r="M12" i="8"/>
  <c r="M14" i="8"/>
  <c r="M15" i="8"/>
  <c r="M16" i="8"/>
  <c r="M17" i="8"/>
  <c r="M18" i="8"/>
  <c r="M19" i="8"/>
  <c r="M20" i="8"/>
  <c r="M21" i="8"/>
  <c r="M22" i="8"/>
  <c r="M23" i="8"/>
  <c r="M25" i="8"/>
  <c r="M27" i="8"/>
  <c r="M28" i="8"/>
  <c r="M29" i="8"/>
  <c r="M31" i="8"/>
  <c r="M37" i="8"/>
  <c r="M39" i="8"/>
  <c r="M40" i="8"/>
  <c r="M41" i="8"/>
  <c r="M43" i="8"/>
  <c r="M44" i="8"/>
  <c r="M46" i="8"/>
  <c r="M47" i="8"/>
  <c r="M48" i="8"/>
  <c r="M49" i="8"/>
  <c r="M50" i="8"/>
  <c r="M51" i="8"/>
  <c r="M52" i="8"/>
  <c r="M53" i="8"/>
  <c r="M54" i="8"/>
  <c r="M56" i="8"/>
  <c r="M57" i="8"/>
  <c r="M58" i="8"/>
  <c r="M59" i="8"/>
  <c r="M60" i="8"/>
  <c r="M61" i="8"/>
  <c r="M62" i="8"/>
  <c r="M63" i="8"/>
  <c r="M64" i="8"/>
  <c r="M65" i="8"/>
  <c r="M66" i="8"/>
  <c r="M67" i="8"/>
  <c r="M69" i="8"/>
  <c r="M74" i="8"/>
  <c r="M75" i="8"/>
  <c r="M76" i="8"/>
  <c r="M77" i="8"/>
  <c r="M78" i="8"/>
  <c r="M79" i="8"/>
  <c r="M80" i="8"/>
  <c r="M84" i="8"/>
  <c r="M86" i="8"/>
  <c r="M87" i="8"/>
  <c r="M89" i="8"/>
  <c r="M90" i="8"/>
  <c r="M91" i="8"/>
  <c r="M92" i="8"/>
  <c r="M93" i="8"/>
  <c r="M94" i="8"/>
  <c r="M95" i="8"/>
  <c r="M96" i="8"/>
  <c r="M98" i="8"/>
  <c r="M99" i="8"/>
  <c r="M100" i="8"/>
  <c r="M101" i="8"/>
  <c r="I24" i="13"/>
  <c r="I23" i="13"/>
  <c r="I22" i="13"/>
  <c r="I21" i="13"/>
  <c r="I20" i="13"/>
  <c r="I19" i="13"/>
  <c r="I17" i="13"/>
  <c r="I15" i="13"/>
  <c r="I14" i="13"/>
  <c r="I13" i="13"/>
  <c r="I12" i="13"/>
  <c r="I9" i="13"/>
  <c r="I8" i="13"/>
  <c r="I6" i="13"/>
  <c r="I124" i="13"/>
  <c r="I123" i="13"/>
  <c r="I126" i="13"/>
  <c r="I125" i="13"/>
  <c r="I122" i="13"/>
  <c r="I119" i="13"/>
  <c r="I118" i="13"/>
  <c r="I117" i="13"/>
  <c r="I116" i="13"/>
  <c r="I115" i="13"/>
  <c r="I114" i="13"/>
  <c r="I113" i="13"/>
  <c r="I112" i="13"/>
  <c r="I121" i="13"/>
  <c r="I120" i="13"/>
  <c r="I111" i="13"/>
  <c r="I110" i="13"/>
  <c r="I109" i="13"/>
  <c r="I108" i="13"/>
  <c r="I107" i="13"/>
  <c r="I106" i="13"/>
  <c r="I104" i="13"/>
  <c r="I103" i="13"/>
  <c r="I102" i="13"/>
  <c r="I101" i="13"/>
  <c r="I100" i="13"/>
  <c r="I98" i="13"/>
  <c r="I96" i="13"/>
  <c r="I95" i="13"/>
  <c r="I94" i="13"/>
  <c r="I93" i="13"/>
  <c r="I92" i="13"/>
  <c r="I91" i="13"/>
  <c r="I89" i="13"/>
  <c r="I88" i="13"/>
  <c r="I87" i="13"/>
  <c r="I86" i="13"/>
  <c r="I85" i="13"/>
  <c r="I84" i="13"/>
  <c r="I83" i="13"/>
  <c r="I81" i="13"/>
  <c r="I79" i="13"/>
  <c r="I78" i="13"/>
  <c r="I76" i="13"/>
  <c r="I75" i="13"/>
  <c r="I74" i="13"/>
  <c r="I73" i="13"/>
  <c r="I72" i="13"/>
  <c r="I71" i="13"/>
  <c r="I70" i="13"/>
  <c r="I69" i="13"/>
  <c r="I68" i="13"/>
  <c r="I67" i="13"/>
  <c r="I66" i="13"/>
  <c r="I65" i="13"/>
  <c r="I64" i="13"/>
  <c r="I62" i="13"/>
  <c r="I61" i="13"/>
  <c r="I60" i="13"/>
  <c r="I59" i="13"/>
  <c r="I57" i="13"/>
  <c r="I54" i="13"/>
  <c r="I53" i="13"/>
  <c r="I52" i="13"/>
  <c r="I51" i="13"/>
  <c r="I49" i="13"/>
  <c r="I47" i="13"/>
  <c r="I45" i="13"/>
  <c r="I43" i="13"/>
  <c r="I42" i="13"/>
  <c r="I41" i="13"/>
  <c r="I40" i="13"/>
  <c r="I39" i="13"/>
  <c r="I37" i="13"/>
  <c r="I36" i="13"/>
  <c r="I35" i="13"/>
  <c r="I34" i="13"/>
  <c r="I32" i="13"/>
  <c r="I30" i="13"/>
  <c r="I29" i="13"/>
  <c r="I27" i="13"/>
  <c r="I26" i="13"/>
  <c r="I25" i="13"/>
  <c r="A5" i="13"/>
  <c r="O70" i="8" l="1" a="1"/>
  <c r="O70" i="8" s="1"/>
  <c r="O68" i="8" a="1"/>
  <c r="O68" i="8" s="1"/>
  <c r="O26" i="8" a="1"/>
  <c r="O26" i="8" s="1"/>
  <c r="O24" i="8" a="1"/>
  <c r="O24" i="8" s="1"/>
  <c r="M10" i="7" a="1"/>
  <c r="M10" i="7" s="1"/>
  <c r="M26" i="7" a="1"/>
  <c r="M26" i="7" s="1"/>
  <c r="M37" i="7" a="1"/>
  <c r="M37" i="7" s="1"/>
  <c r="M49" i="7" a="1"/>
  <c r="M49" i="7" s="1"/>
  <c r="M61" i="7" a="1"/>
  <c r="M61" i="7" s="1"/>
  <c r="M73" i="7" a="1"/>
  <c r="M73" i="7" s="1"/>
  <c r="M85" i="7" a="1"/>
  <c r="M85" i="7" s="1"/>
  <c r="M97" i="7" a="1"/>
  <c r="M97" i="7" s="1"/>
  <c r="M109" i="7" a="1"/>
  <c r="M109" i="7" s="1"/>
  <c r="M18" i="7" a="1"/>
  <c r="M18" i="7" s="1"/>
  <c r="M29" i="7" a="1"/>
  <c r="M29" i="7" s="1"/>
  <c r="M41" i="7" a="1"/>
  <c r="M41" i="7" s="1"/>
  <c r="M53" i="7" a="1"/>
  <c r="M53" i="7" s="1"/>
  <c r="M65" i="7" a="1"/>
  <c r="M65" i="7" s="1"/>
  <c r="M77" i="7" a="1"/>
  <c r="M77" i="7" s="1"/>
  <c r="M89" i="7" a="1"/>
  <c r="M89" i="7" s="1"/>
  <c r="M101" i="7" a="1"/>
  <c r="M101" i="7" s="1"/>
  <c r="M13" i="7" a="1"/>
  <c r="M13" i="7" s="1"/>
  <c r="M21" i="7" a="1"/>
  <c r="M21" i="7" s="1"/>
  <c r="M33" i="7" a="1"/>
  <c r="M33" i="7" s="1"/>
  <c r="M45" i="7" a="1"/>
  <c r="M45" i="7" s="1"/>
  <c r="M57" i="7" a="1"/>
  <c r="M57" i="7" s="1"/>
  <c r="M69" i="7" a="1"/>
  <c r="M69" i="7" s="1"/>
  <c r="M81" i="7" a="1"/>
  <c r="M81" i="7" s="1"/>
  <c r="M93" i="7" a="1"/>
  <c r="M93" i="7" s="1"/>
  <c r="M105" i="7" a="1"/>
  <c r="M105" i="7" s="1"/>
  <c r="M8" i="7" a="1"/>
  <c r="M8" i="7" s="1"/>
  <c r="M112" i="7" a="1"/>
  <c r="M112" i="7" s="1"/>
  <c r="M96" i="7" a="1"/>
  <c r="M96" i="7" s="1"/>
  <c r="M80" i="7" a="1"/>
  <c r="M80" i="7" s="1"/>
  <c r="M64" i="7" a="1"/>
  <c r="M64" i="7" s="1"/>
  <c r="M48" i="7" a="1"/>
  <c r="M48" i="7" s="1"/>
  <c r="M32" i="7" a="1"/>
  <c r="M32" i="7" s="1"/>
  <c r="M15" i="7" a="1"/>
  <c r="M15" i="7" s="1"/>
  <c r="M103" i="7" a="1"/>
  <c r="M103" i="7" s="1"/>
  <c r="M87" i="7" a="1"/>
  <c r="M87" i="7" s="1"/>
  <c r="M71" i="7" a="1"/>
  <c r="M71" i="7" s="1"/>
  <c r="M55" i="7" a="1"/>
  <c r="M55" i="7" s="1"/>
  <c r="M39" i="7" a="1"/>
  <c r="M39" i="7" s="1"/>
  <c r="M22" i="7" a="1"/>
  <c r="M22" i="7" s="1"/>
  <c r="M6" i="7" a="1"/>
  <c r="M6" i="7" s="1"/>
  <c r="M102" i="7" a="1"/>
  <c r="M102" i="7" s="1"/>
  <c r="M86" i="7" a="1"/>
  <c r="M86" i="7" s="1"/>
  <c r="M70" i="7" a="1"/>
  <c r="M70" i="7" s="1"/>
  <c r="M54" i="7" a="1"/>
  <c r="M54" i="7" s="1"/>
  <c r="M38" i="7" a="1"/>
  <c r="M38" i="7" s="1"/>
  <c r="M24" i="7" a="1"/>
  <c r="M24" i="7" s="1"/>
  <c r="M66" i="7" a="1"/>
  <c r="M66" i="7" s="1"/>
  <c r="M34" i="7" a="1"/>
  <c r="M34" i="7" s="1"/>
  <c r="M100" i="7" a="1"/>
  <c r="M100" i="7" s="1"/>
  <c r="M84" i="7" a="1"/>
  <c r="M84" i="7" s="1"/>
  <c r="M36" i="7" a="1"/>
  <c r="M36" i="7" s="1"/>
  <c r="M107" i="7" a="1"/>
  <c r="M107" i="7" s="1"/>
  <c r="M75" i="7" a="1"/>
  <c r="M75" i="7" s="1"/>
  <c r="M25" i="7" a="1"/>
  <c r="M25" i="7" s="1"/>
  <c r="M90" i="7" a="1"/>
  <c r="M90" i="7" s="1"/>
  <c r="M42" i="7" a="1"/>
  <c r="M42" i="7" s="1"/>
  <c r="M108" i="7" a="1"/>
  <c r="M108" i="7" s="1"/>
  <c r="M92" i="7" a="1"/>
  <c r="M92" i="7" s="1"/>
  <c r="M76" i="7" a="1"/>
  <c r="M76" i="7" s="1"/>
  <c r="M60" i="7" a="1"/>
  <c r="M60" i="7" s="1"/>
  <c r="M44" i="7" a="1"/>
  <c r="M44" i="7" s="1"/>
  <c r="M28" i="7" a="1"/>
  <c r="M28" i="7" s="1"/>
  <c r="M12" i="7" a="1"/>
  <c r="M12" i="7" s="1"/>
  <c r="M99" i="7" a="1"/>
  <c r="M99" i="7" s="1"/>
  <c r="M83" i="7" a="1"/>
  <c r="M83" i="7" s="1"/>
  <c r="M67" i="7" a="1"/>
  <c r="M67" i="7" s="1"/>
  <c r="M51" i="7" a="1"/>
  <c r="M51" i="7" s="1"/>
  <c r="M35" i="7" a="1"/>
  <c r="M35" i="7" s="1"/>
  <c r="M17" i="7" a="1"/>
  <c r="M17" i="7" s="1"/>
  <c r="M98" i="7" a="1"/>
  <c r="M98" i="7" s="1"/>
  <c r="M82" i="7" a="1"/>
  <c r="M82" i="7" s="1"/>
  <c r="M50" i="7" a="1"/>
  <c r="M50" i="7" s="1"/>
  <c r="M19" i="7" a="1"/>
  <c r="M19" i="7" s="1"/>
  <c r="M52" i="7" a="1"/>
  <c r="M52" i="7" s="1"/>
  <c r="M59" i="7" a="1"/>
  <c r="M59" i="7" s="1"/>
  <c r="M9" i="7" a="1"/>
  <c r="M9" i="7" s="1"/>
  <c r="M58" i="7" a="1"/>
  <c r="M58" i="7" s="1"/>
  <c r="M104" i="7" a="1"/>
  <c r="M104" i="7" s="1"/>
  <c r="M88" i="7" a="1"/>
  <c r="M88" i="7" s="1"/>
  <c r="M72" i="7" a="1"/>
  <c r="M72" i="7" s="1"/>
  <c r="M56" i="7" a="1"/>
  <c r="M56" i="7" s="1"/>
  <c r="M40" i="7" a="1"/>
  <c r="M40" i="7" s="1"/>
  <c r="M23" i="7" a="1"/>
  <c r="M23" i="7" s="1"/>
  <c r="M7" i="7" a="1"/>
  <c r="M7" i="7" s="1"/>
  <c r="M111" i="7" a="1"/>
  <c r="M111" i="7" s="1"/>
  <c r="M95" i="7" a="1"/>
  <c r="M95" i="7" s="1"/>
  <c r="M79" i="7" a="1"/>
  <c r="M79" i="7" s="1"/>
  <c r="M63" i="7" a="1"/>
  <c r="M63" i="7" s="1"/>
  <c r="M47" i="7" a="1"/>
  <c r="M47" i="7" s="1"/>
  <c r="M31" i="7" a="1"/>
  <c r="M31" i="7" s="1"/>
  <c r="M14" i="7" a="1"/>
  <c r="M14" i="7" s="1"/>
  <c r="M110" i="7" a="1"/>
  <c r="M110" i="7" s="1"/>
  <c r="M94" i="7" a="1"/>
  <c r="M94" i="7" s="1"/>
  <c r="M78" i="7" a="1"/>
  <c r="M78" i="7" s="1"/>
  <c r="M62" i="7" a="1"/>
  <c r="M62" i="7" s="1"/>
  <c r="M46" i="7" a="1"/>
  <c r="M46" i="7" s="1"/>
  <c r="M30" i="7" a="1"/>
  <c r="M30" i="7" s="1"/>
  <c r="M16" i="7" a="1"/>
  <c r="M16" i="7" s="1"/>
  <c r="M68" i="7" a="1"/>
  <c r="M68" i="7" s="1"/>
  <c r="M20" i="7" a="1"/>
  <c r="M20" i="7" s="1"/>
  <c r="M91" i="7" a="1"/>
  <c r="M91" i="7" s="1"/>
  <c r="M43" i="7" a="1"/>
  <c r="M43" i="7" s="1"/>
  <c r="M106" i="7" a="1"/>
  <c r="M106" i="7" s="1"/>
  <c r="M74" i="7" a="1"/>
  <c r="M74" i="7" s="1"/>
  <c r="M27" i="7" a="1"/>
  <c r="M27" i="7" s="1"/>
  <c r="M11" i="7" a="1"/>
  <c r="M11" i="7" s="1"/>
  <c r="O81" i="8" a="1"/>
  <c r="O81" i="8" s="1"/>
  <c r="O55" i="8" a="1"/>
  <c r="O55" i="8" s="1"/>
  <c r="O97" i="8" a="1"/>
  <c r="O97" i="8" s="1"/>
  <c r="O36" i="8" a="1"/>
  <c r="O36" i="8" s="1"/>
  <c r="O73" i="8" a="1"/>
  <c r="O73" i="8" s="1"/>
  <c r="O72" i="8" a="1"/>
  <c r="O72" i="8" s="1"/>
  <c r="O71" i="8" a="1"/>
  <c r="O71" i="8" s="1"/>
  <c r="O34" i="8" a="1"/>
  <c r="O34" i="8" s="1"/>
  <c r="O35" i="8" a="1"/>
  <c r="O35" i="8" s="1"/>
  <c r="O82" i="8" a="1"/>
  <c r="O82" i="8" s="1"/>
  <c r="O83" i="8" a="1"/>
  <c r="O83" i="8" s="1"/>
  <c r="O33" i="8" a="1"/>
  <c r="O33" i="8" s="1"/>
  <c r="O32" i="8" a="1"/>
  <c r="O32" i="8" s="1"/>
  <c r="O38" i="8" a="1"/>
  <c r="O38" i="8" s="1"/>
  <c r="O13" i="8" a="1"/>
  <c r="O13" i="8" s="1"/>
  <c r="O60" i="8" a="1"/>
  <c r="O60" i="8" s="1"/>
  <c r="O18" i="8" a="1"/>
  <c r="O18" i="8" s="1"/>
  <c r="O30" i="8" a="1"/>
  <c r="O30" i="8" s="1"/>
  <c r="O61" i="8" a="1"/>
  <c r="O61" i="8" s="1"/>
  <c r="O78" i="8" a="1"/>
  <c r="O78" i="8" s="1"/>
  <c r="O94" i="8" a="1"/>
  <c r="O94" i="8" s="1"/>
  <c r="O86" i="8" a="1"/>
  <c r="O86" i="8" s="1"/>
  <c r="O23" i="8" a="1"/>
  <c r="O23" i="8" s="1"/>
  <c r="O100" i="8" a="1"/>
  <c r="O100" i="8" s="1"/>
  <c r="O11" i="8" a="1"/>
  <c r="O11" i="8" s="1"/>
  <c r="O67" i="8" a="1"/>
  <c r="O67" i="8" s="1"/>
  <c r="O89" i="8" a="1"/>
  <c r="O89" i="8" s="1"/>
  <c r="O57" i="8" a="1"/>
  <c r="O57" i="8" s="1"/>
  <c r="O45" i="8" a="1"/>
  <c r="O45" i="8" s="1"/>
  <c r="O90" i="8" a="1"/>
  <c r="O90" i="8" s="1"/>
  <c r="O46" i="8" a="1"/>
  <c r="O46" i="8" s="1"/>
  <c r="O16" i="8" a="1"/>
  <c r="O16" i="8" s="1"/>
  <c r="O59" i="8" a="1"/>
  <c r="O59" i="8" s="1"/>
  <c r="O48" i="8" a="1"/>
  <c r="O48" i="8" s="1"/>
  <c r="O19" i="8" a="1"/>
  <c r="O19" i="8" s="1"/>
  <c r="O31" i="8" a="1"/>
  <c r="O31" i="8" s="1"/>
  <c r="O49" i="8" a="1"/>
  <c r="O49" i="8" s="1"/>
  <c r="O62" i="8" a="1"/>
  <c r="O62" i="8" s="1"/>
  <c r="O95" i="8" a="1"/>
  <c r="O95" i="8" s="1"/>
  <c r="O51" i="8" a="1"/>
  <c r="O51" i="8" s="1"/>
  <c r="O84" i="8" a="1"/>
  <c r="O84" i="8" s="1"/>
  <c r="O8" i="8" a="1"/>
  <c r="O8" i="8" s="1"/>
  <c r="O52" i="8" a="1"/>
  <c r="O52" i="8" s="1"/>
  <c r="O22" i="8" a="1"/>
  <c r="O22" i="8" s="1"/>
  <c r="O65" i="8" a="1"/>
  <c r="O65" i="8" s="1"/>
  <c r="O10" i="8" a="1"/>
  <c r="O10" i="8" s="1"/>
  <c r="O54" i="8" a="1"/>
  <c r="O54" i="8" s="1"/>
  <c r="O66" i="8" a="1"/>
  <c r="O66" i="8" s="1"/>
  <c r="O25" i="8" a="1"/>
  <c r="O25" i="8" s="1"/>
  <c r="O88" i="8" a="1"/>
  <c r="O88" i="8" s="1"/>
  <c r="O43" i="8" a="1"/>
  <c r="O43" i="8" s="1"/>
  <c r="O27" i="8" a="1"/>
  <c r="O27" i="8" s="1"/>
  <c r="O74" i="8" a="1"/>
  <c r="O74" i="8" s="1"/>
  <c r="O58" i="8" a="1"/>
  <c r="O58" i="8" s="1"/>
  <c r="O15" i="8" a="1"/>
  <c r="O15" i="8" s="1"/>
  <c r="O76" i="8" a="1"/>
  <c r="O76" i="8" s="1"/>
  <c r="O29" i="8" a="1"/>
  <c r="O29" i="8" s="1"/>
  <c r="O92" i="8" a="1"/>
  <c r="O92" i="8" s="1"/>
  <c r="O77" i="8" a="1"/>
  <c r="O77" i="8" s="1"/>
  <c r="O37" i="8" a="1"/>
  <c r="O37" i="8" s="1"/>
  <c r="O50" i="8" a="1"/>
  <c r="O50" i="8" s="1"/>
  <c r="O63" i="8" a="1"/>
  <c r="O63" i="8" s="1"/>
  <c r="O79" i="8" a="1"/>
  <c r="O79" i="8" s="1"/>
  <c r="O6" i="8" a="1"/>
  <c r="O6" i="8" s="1"/>
  <c r="O20" i="8" a="1"/>
  <c r="O20" i="8" s="1"/>
  <c r="O64" i="8" a="1"/>
  <c r="O64" i="8" s="1"/>
  <c r="O80" i="8" a="1"/>
  <c r="O80" i="8" s="1"/>
  <c r="O96" i="8" a="1"/>
  <c r="O96" i="8" s="1"/>
  <c r="O7" i="8" a="1"/>
  <c r="O7" i="8" s="1"/>
  <c r="O21" i="8" a="1"/>
  <c r="O21" i="8" s="1"/>
  <c r="O39" i="8" a="1"/>
  <c r="O39" i="8" s="1"/>
  <c r="O98" i="8" a="1"/>
  <c r="O98" i="8" s="1"/>
  <c r="O40" i="8" a="1"/>
  <c r="O40" i="8" s="1"/>
  <c r="O85" i="8" a="1"/>
  <c r="O85" i="8" s="1"/>
  <c r="O9" i="8" a="1"/>
  <c r="O9" i="8" s="1"/>
  <c r="O53" i="8" a="1"/>
  <c r="O53" i="8" s="1"/>
  <c r="O99" i="8" a="1"/>
  <c r="O99" i="8" s="1"/>
  <c r="O41" i="8" a="1"/>
  <c r="O41" i="8" s="1"/>
  <c r="O87" i="8" a="1"/>
  <c r="O87" i="8" s="1"/>
  <c r="O42" i="8" a="1"/>
  <c r="O42" i="8" s="1"/>
  <c r="O101" i="8" a="1"/>
  <c r="O101" i="8" s="1"/>
  <c r="O56" i="8" a="1"/>
  <c r="O56" i="8" s="1"/>
  <c r="O12" i="8" a="1"/>
  <c r="O12" i="8" s="1"/>
  <c r="O69" i="8" a="1"/>
  <c r="O69" i="8" s="1"/>
  <c r="O44" i="8" a="1"/>
  <c r="O44" i="8" s="1"/>
  <c r="O14" i="8" a="1"/>
  <c r="O14" i="8" s="1"/>
  <c r="O75" i="8" a="1"/>
  <c r="O75" i="8" s="1"/>
  <c r="O28" i="8" a="1"/>
  <c r="O28" i="8" s="1"/>
  <c r="O91" i="8" a="1"/>
  <c r="O91" i="8" s="1"/>
  <c r="O47" i="8" a="1"/>
  <c r="O47" i="8" s="1"/>
  <c r="O17" i="8" a="1"/>
  <c r="O17" i="8" s="1"/>
  <c r="O93" i="8" a="1"/>
  <c r="O93" i="8" s="1"/>
  <c r="K2" i="12" a="1"/>
  <c r="K2" i="12" s="1"/>
  <c r="F2" i="12" a="1"/>
  <c r="F2" i="12" s="1"/>
  <c r="J2" i="12" a="1"/>
  <c r="J2" i="12" s="1"/>
  <c r="N2" i="12" l="1" a="1"/>
  <c r="N2" i="12" s="1"/>
  <c r="M2" i="12" a="1"/>
  <c r="M2" i="12" s="1"/>
  <c r="L2" i="12" a="1"/>
  <c r="L2" i="12" s="1"/>
  <c r="C2" i="12" a="1"/>
  <c r="C2" i="12" s="1"/>
  <c r="A5" i="10" l="1"/>
  <c r="A5" i="9"/>
  <c r="A5" i="8"/>
  <c r="A5" i="7"/>
  <c r="A1" i="7" l="1"/>
  <c r="A1" i="15"/>
  <c r="A1" i="13"/>
  <c r="A1" i="8"/>
  <c r="A1" i="9"/>
  <c r="A1" i="10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905B562-B0C1-42E0-9E60-81B17DE661E4}" keepAlive="1" name="Query - L_VAY" description="Connection to the 'L_VAY' query in the workbook." type="5" refreshedVersion="7" background="1" saveData="1">
    <dbPr connection="Provider=Microsoft.Mashup.OleDb.1;Data Source=$Workbook$;Location=L_VAY;Extended Properties=&quot;&quot;" command="SELECT * FROM [L_VAY]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<sst xmlns="http://schemas.openxmlformats.org/spreadsheetml/2006/main" count="1860" uniqueCount="804">
  <si>
    <t>TẬP ĐOÀN</t>
  </si>
  <si>
    <t>CTY MẸ</t>
  </si>
  <si>
    <t>KH CTY MẸ</t>
  </si>
  <si>
    <t>_</t>
  </si>
  <si>
    <t>Kiểm tra trùng</t>
  </si>
  <si>
    <t>10_</t>
  </si>
  <si>
    <t>Tập đoàn</t>
  </si>
  <si>
    <t>Danh mục công ty</t>
  </si>
  <si>
    <t>Thông tin công ty</t>
  </si>
  <si>
    <t>Tài khoản kế toán</t>
  </si>
  <si>
    <t>Chỉ tiêu báo cáo</t>
  </si>
  <si>
    <t>Chỉ tiêu thuyết minh</t>
  </si>
  <si>
    <t>Map chỉ tiêu BC-TM</t>
  </si>
  <si>
    <t>Chỉ tiêu dòng tiền</t>
  </si>
  <si>
    <t>Phân loại vốn vay</t>
  </si>
  <si>
    <t>Danh mục khác</t>
  </si>
  <si>
    <t>Tùy chọn</t>
  </si>
  <si>
    <t>DANH MỤC CÔNG TY</t>
  </si>
  <si>
    <t>BCTC hợp nhất</t>
  </si>
  <si>
    <t>MÃ</t>
  </si>
  <si>
    <t>KÝ HIỆU</t>
  </si>
  <si>
    <t>TÊN CÔNG TY</t>
  </si>
  <si>
    <t>MÃ SỐ THUẾ</t>
  </si>
  <si>
    <t>GHI CHÚ</t>
  </si>
  <si>
    <t>CHỌN</t>
  </si>
  <si>
    <t>TT</t>
  </si>
  <si>
    <t>11_</t>
  </si>
  <si>
    <t>22_</t>
  </si>
  <si>
    <t>20_</t>
  </si>
  <si>
    <t>12_</t>
  </si>
  <si>
    <t>40_</t>
  </si>
  <si>
    <t>32_</t>
  </si>
  <si>
    <t>14_</t>
  </si>
  <si>
    <t>27_</t>
  </si>
  <si>
    <t>15_</t>
  </si>
  <si>
    <t>17_</t>
  </si>
  <si>
    <t>23_</t>
  </si>
  <si>
    <t>24_</t>
  </si>
  <si>
    <t>25_</t>
  </si>
  <si>
    <t>21_</t>
  </si>
  <si>
    <t>26_</t>
  </si>
  <si>
    <t>THÔNG TIN CÔNG TY</t>
  </si>
  <si>
    <t>⏬</t>
  </si>
  <si>
    <t>TÊN THEO DANH SÁCH</t>
  </si>
  <si>
    <t>ĐỊA CHỈ</t>
  </si>
  <si>
    <t>NGÀNH NGHỀ KINH DOANH</t>
  </si>
  <si>
    <t>COMPANY NAME</t>
  </si>
  <si>
    <t>ADDRESS</t>
  </si>
  <si>
    <t>BUSINESS SECTOR</t>
  </si>
  <si>
    <t>TÀI KHOẢN KẾ TOÁN</t>
  </si>
  <si>
    <t>MÃ TK</t>
  </si>
  <si>
    <t>Tên tài khoản</t>
  </si>
  <si>
    <t>±</t>
  </si>
  <si>
    <t>Loại</t>
  </si>
  <si>
    <t>Mã FS</t>
  </si>
  <si>
    <t>Tên chỉ tiêu BCTC</t>
  </si>
  <si>
    <t>111_</t>
  </si>
  <si>
    <t>BS</t>
  </si>
  <si>
    <t>112_</t>
  </si>
  <si>
    <t>113_</t>
  </si>
  <si>
    <t>121_</t>
  </si>
  <si>
    <t>Chứng khoán kinh doanh</t>
  </si>
  <si>
    <t>123_</t>
  </si>
  <si>
    <t>255_</t>
  </si>
  <si>
    <t>Trái phiếu dài hạn</t>
  </si>
  <si>
    <t>215_</t>
  </si>
  <si>
    <t>135_</t>
  </si>
  <si>
    <t>131_</t>
  </si>
  <si>
    <t>Phải thu dài hạn của khách hàng</t>
  </si>
  <si>
    <t>211_</t>
  </si>
  <si>
    <t>312_</t>
  </si>
  <si>
    <t>332_</t>
  </si>
  <si>
    <t>133_</t>
  </si>
  <si>
    <t>Thuế GTGT được khấu trừ</t>
  </si>
  <si>
    <t>152_</t>
  </si>
  <si>
    <t>136_</t>
  </si>
  <si>
    <t>Phải thu nội bộ ngắn hạn</t>
  </si>
  <si>
    <t>Phải thu nội bộ dài hạn</t>
  </si>
  <si>
    <t>214_</t>
  </si>
  <si>
    <t>Vốn kinh doanh ở đơn vị trực thuộc</t>
  </si>
  <si>
    <t>213_</t>
  </si>
  <si>
    <t>Tài sản thiếu chờ xử lý</t>
  </si>
  <si>
    <t>139_</t>
  </si>
  <si>
    <t>216_</t>
  </si>
  <si>
    <t>319_</t>
  </si>
  <si>
    <t>337_</t>
  </si>
  <si>
    <t>Tài sản dài hạn khác</t>
  </si>
  <si>
    <t>268_</t>
  </si>
  <si>
    <t>151_</t>
  </si>
  <si>
    <t>141_</t>
  </si>
  <si>
    <t>153_</t>
  </si>
  <si>
    <t>Thiết bị, vật tư, phụ tùng thay thế dài hạn</t>
  </si>
  <si>
    <t>263_</t>
  </si>
  <si>
    <t>154_</t>
  </si>
  <si>
    <t>Chi phí sản xuất, kinh doanh dở dang dài hạn</t>
  </si>
  <si>
    <t>241_</t>
  </si>
  <si>
    <t>155_</t>
  </si>
  <si>
    <t>161_</t>
  </si>
  <si>
    <t>432_</t>
  </si>
  <si>
    <t>324_</t>
  </si>
  <si>
    <t>222_</t>
  </si>
  <si>
    <t>212_</t>
  </si>
  <si>
    <t>225_</t>
  </si>
  <si>
    <t>228_</t>
  </si>
  <si>
    <t>223_</t>
  </si>
  <si>
    <t>226_</t>
  </si>
  <si>
    <t>229_</t>
  </si>
  <si>
    <t>232_</t>
  </si>
  <si>
    <t>231_</t>
  </si>
  <si>
    <t>Đầu tư vào công ty con</t>
  </si>
  <si>
    <t>251_</t>
  </si>
  <si>
    <t>Đầu tư vào công ty liên doanh, liên kết</t>
  </si>
  <si>
    <t>252_</t>
  </si>
  <si>
    <t>253_</t>
  </si>
  <si>
    <t>122_</t>
  </si>
  <si>
    <t>254_</t>
  </si>
  <si>
    <t>137_</t>
  </si>
  <si>
    <t>219_</t>
  </si>
  <si>
    <t>149_</t>
  </si>
  <si>
    <t>242_</t>
  </si>
  <si>
    <t>Chi phí trả trước dài hạn</t>
  </si>
  <si>
    <t>261_</t>
  </si>
  <si>
    <t>Chi phí trả trước ngắn hạn</t>
  </si>
  <si>
    <t>Tài sản thuế thu nhập hoãn lại</t>
  </si>
  <si>
    <t>262_</t>
  </si>
  <si>
    <t>269_</t>
  </si>
  <si>
    <t>331_</t>
  </si>
  <si>
    <t>311_</t>
  </si>
  <si>
    <t>132_</t>
  </si>
  <si>
    <t>313_</t>
  </si>
  <si>
    <t>334_</t>
  </si>
  <si>
    <t>Phải trả người lao động</t>
  </si>
  <si>
    <t>314_</t>
  </si>
  <si>
    <t>335_</t>
  </si>
  <si>
    <t>Chi phí phải trả ngắn hạn</t>
  </si>
  <si>
    <t>315_</t>
  </si>
  <si>
    <t>Chi phí phải trả dài hạn</t>
  </si>
  <si>
    <t>333_</t>
  </si>
  <si>
    <t>336_</t>
  </si>
  <si>
    <t>316_</t>
  </si>
  <si>
    <t>Phải trả nội bộ về vốn kinh doanh</t>
  </si>
  <si>
    <t>317_</t>
  </si>
  <si>
    <t>134_</t>
  </si>
  <si>
    <t>Doanh thu chưa thực hiện ngắn hạn</t>
  </si>
  <si>
    <t>318_</t>
  </si>
  <si>
    <t>Doanh thu chưa thực hiện dài hạn</t>
  </si>
  <si>
    <t>Vay ngắn hạn</t>
  </si>
  <si>
    <t>320_</t>
  </si>
  <si>
    <t>Vay dài hạn</t>
  </si>
  <si>
    <t>338_</t>
  </si>
  <si>
    <t>Trái phiếu chuyển đổi</t>
  </si>
  <si>
    <t>339_</t>
  </si>
  <si>
    <t>Thuế thu nhập hoãn lại phải trả</t>
  </si>
  <si>
    <t>341_</t>
  </si>
  <si>
    <t>352_</t>
  </si>
  <si>
    <t>Dự phòng phải trả ngắn hạn</t>
  </si>
  <si>
    <t>321_</t>
  </si>
  <si>
    <t>Dự phòng phải trả dài hạn</t>
  </si>
  <si>
    <t>342_</t>
  </si>
  <si>
    <t>Quỹ khen thưởng, phúc lợi</t>
  </si>
  <si>
    <t>322_</t>
  </si>
  <si>
    <t>Quỹ phát triển khoa học và công nghệ</t>
  </si>
  <si>
    <t>343_</t>
  </si>
  <si>
    <t>Quỹ bình ổn giá</t>
  </si>
  <si>
    <t>323_</t>
  </si>
  <si>
    <t>Cổ phiếu phổ thông có quyền biểu quyết</t>
  </si>
  <si>
    <t>41a_</t>
  </si>
  <si>
    <t>41b_</t>
  </si>
  <si>
    <t>340_</t>
  </si>
  <si>
    <t>Thặng dư vốn cổ phần</t>
  </si>
  <si>
    <t>412_</t>
  </si>
  <si>
    <t>Quyền chọn chuyển đổi trái phiếu</t>
  </si>
  <si>
    <t>413_</t>
  </si>
  <si>
    <t>Vốn khác</t>
  </si>
  <si>
    <t>414_</t>
  </si>
  <si>
    <t>Chênh lệch đánh giá lại tài sản</t>
  </si>
  <si>
    <t>416_</t>
  </si>
  <si>
    <t>Chênh lệch tỷ giá hối đoái</t>
  </si>
  <si>
    <t>417_</t>
  </si>
  <si>
    <t>418_</t>
  </si>
  <si>
    <t>Quỹ hỗ trợ sắp xếp doanh nghiệp</t>
  </si>
  <si>
    <t>419_</t>
  </si>
  <si>
    <t>Quỹ khác thuộc vốn chủ sở hữu</t>
  </si>
  <si>
    <t>420_</t>
  </si>
  <si>
    <t>415_</t>
  </si>
  <si>
    <t>42a_</t>
  </si>
  <si>
    <t>42b_</t>
  </si>
  <si>
    <t>429_</t>
  </si>
  <si>
    <t>Nguồn vốn đầu tư XDCB</t>
  </si>
  <si>
    <t>422_</t>
  </si>
  <si>
    <t>431_</t>
  </si>
  <si>
    <t>Nguồn kinh phí đã hình thành TSCĐ</t>
  </si>
  <si>
    <t>Doanh thu bán hàng</t>
  </si>
  <si>
    <t>PL</t>
  </si>
  <si>
    <t>001_</t>
  </si>
  <si>
    <t>Doanh thu hoạt động tài chính</t>
  </si>
  <si>
    <t>021_</t>
  </si>
  <si>
    <t>002_</t>
  </si>
  <si>
    <t>Giá vốn hàng bán</t>
  </si>
  <si>
    <t>011_</t>
  </si>
  <si>
    <t>Chi phí tài chính</t>
  </si>
  <si>
    <t>022_</t>
  </si>
  <si>
    <t>Chi phí lãi vay</t>
  </si>
  <si>
    <t>023_</t>
  </si>
  <si>
    <t>Chi phí bán hàng</t>
  </si>
  <si>
    <t>025_</t>
  </si>
  <si>
    <t>Chi phí quản lý doanh nghiệp</t>
  </si>
  <si>
    <t>026_</t>
  </si>
  <si>
    <t>Thu nhập khác</t>
  </si>
  <si>
    <t>031_</t>
  </si>
  <si>
    <t>Chi phí khác</t>
  </si>
  <si>
    <t>032_</t>
  </si>
  <si>
    <t>Chi phí thuế TNDN hiện hành</t>
  </si>
  <si>
    <t>051_</t>
  </si>
  <si>
    <t>Chi phí thuế TNDN hoãn lại</t>
  </si>
  <si>
    <t>052_</t>
  </si>
  <si>
    <t>024_</t>
  </si>
  <si>
    <t>062_</t>
  </si>
  <si>
    <t>Hạch toán</t>
  </si>
  <si>
    <t>Vay và nợ nội bộ</t>
  </si>
  <si>
    <t>CHỈ TIÊU BÁO CÁO TÀI CHÍNH</t>
  </si>
  <si>
    <t>Kết chuyển</t>
  </si>
  <si>
    <t>Giao dịch nội bộ</t>
  </si>
  <si>
    <t>CHỈ TIÊU</t>
  </si>
  <si>
    <t>HT</t>
  </si>
  <si>
    <t>KC</t>
  </si>
  <si>
    <t>KHOẢN MỤC</t>
  </si>
  <si>
    <t>BSⁿ</t>
  </si>
  <si>
    <t>PLⁿ</t>
  </si>
  <si>
    <t>MÃ TM</t>
  </si>
  <si>
    <t>CHỈ TIÊU THUYẾT MINH</t>
  </si>
  <si>
    <t>Mã trùng</t>
  </si>
  <si>
    <t>000_</t>
  </si>
  <si>
    <t>Tài khoản ngoại bảng</t>
  </si>
  <si>
    <t>Doanh thu bán hàng &amp; cung cấp dịch vụ</t>
  </si>
  <si>
    <t>KQKD</t>
  </si>
  <si>
    <t>Các khoản giảm trừ</t>
  </si>
  <si>
    <t>- Trong đó: chi phí lãi vay</t>
  </si>
  <si>
    <t>Phần lãi (lỗ) trong cty liên kết, liên doanh</t>
  </si>
  <si>
    <t>061_</t>
  </si>
  <si>
    <t>Lợi nhuận sau thuế của công ty mẹ</t>
  </si>
  <si>
    <t>Lợi nhuận sau thuế của CĐ không ks</t>
  </si>
  <si>
    <t>Tiền</t>
  </si>
  <si>
    <t>TS ngắn</t>
  </si>
  <si>
    <t>Các khoản tương đương tiền</t>
  </si>
  <si>
    <t>Dự phòng giảm giá chứng khoán kinh doanh (*)</t>
  </si>
  <si>
    <t>Đầu tư nắm giữ đến ngày đáo hạn ngắn hạn</t>
  </si>
  <si>
    <t>Phải thu ngắn hạn của khách hàng</t>
  </si>
  <si>
    <t>Trả trước cho người bán ngắn hạn</t>
  </si>
  <si>
    <t>Phải thu theo tiến độ kế hoạch HĐXD</t>
  </si>
  <si>
    <t>Phải thu về cho vay ngắn hạn</t>
  </si>
  <si>
    <t>Các khoản phải thu khác</t>
  </si>
  <si>
    <t>Dự phòng phải thu ngắn hạn khó đòi (*)</t>
  </si>
  <si>
    <t>Hàng tồn kho</t>
  </si>
  <si>
    <t>Dự phòng giảm giá hàng tồn kho (*)</t>
  </si>
  <si>
    <t>Thuế và các khoản phải thu Nhà nước</t>
  </si>
  <si>
    <t>Giao dịch mua bán lại trái phiếu Chính phủ</t>
  </si>
  <si>
    <t>Tài sản ngắn hạn khác</t>
  </si>
  <si>
    <t>TS dài</t>
  </si>
  <si>
    <t>Trả trước cho người bán dài hạn</t>
  </si>
  <si>
    <t>Phải thu về cho vay dài hạn</t>
  </si>
  <si>
    <t>Phải thu dài hạn khác</t>
  </si>
  <si>
    <t>Dự phòng phải thu dài hạn khó đòi (*)</t>
  </si>
  <si>
    <t>Nguyên giá TSCĐ hữu hình</t>
  </si>
  <si>
    <t>Giá trị hao mòn lũy kế TSCĐ hữu hình</t>
  </si>
  <si>
    <t>Nguyên giá TSCĐ thuê tài chính</t>
  </si>
  <si>
    <t>Giá trị hao mòn lũy kế TSCĐ thuê tài chính</t>
  </si>
  <si>
    <t>Nguyên giá TSCĐ vô hình</t>
  </si>
  <si>
    <t>Giá trị hao mòn lũy kế TSCĐ vô hình</t>
  </si>
  <si>
    <t>Nguyên giá BĐS đầu tư</t>
  </si>
  <si>
    <t>Giá trị hao mòn lũy kế (*) BĐS đầu tư</t>
  </si>
  <si>
    <t>Chi phí xây dựng cơ bản dở dang</t>
  </si>
  <si>
    <t>Đầu tư góp vốn vào đơn vị khác</t>
  </si>
  <si>
    <t>Dự phòng đầu tư tài chính dài hạn (*)</t>
  </si>
  <si>
    <t>Đầu tư nắm giữ đến ngày đáo hạn dài hạn</t>
  </si>
  <si>
    <t>Lợi thế thương mại</t>
  </si>
  <si>
    <t>Phải trả người bán ngắn hạn</t>
  </si>
  <si>
    <t>Nợ ngắn</t>
  </si>
  <si>
    <t>Người mua trả tiền trước ngắn hạn</t>
  </si>
  <si>
    <t>Thuế và các khoản phải nộp Nhà nước</t>
  </si>
  <si>
    <t>Phải trả nội bộ ngắn hạn</t>
  </si>
  <si>
    <t>Phải trả theo tiến độ kế hoạch HĐXD</t>
  </si>
  <si>
    <t>Các khoản phải trả ngắn hạn khác</t>
  </si>
  <si>
    <t>Vay và nợ thuê tài chính ngắn hạn</t>
  </si>
  <si>
    <t>Nợ dài</t>
  </si>
  <si>
    <t>Phải trả người bán dài hạn</t>
  </si>
  <si>
    <t>Người mua trả tiền trước dài hạn</t>
  </si>
  <si>
    <t>Phải trả nội bộ dài hạn</t>
  </si>
  <si>
    <t>Phải trả dài hạn khác</t>
  </si>
  <si>
    <t>Vay và nợ thuê tài chính dài hạn</t>
  </si>
  <si>
    <t>Cổ phiếu ưu đãi</t>
  </si>
  <si>
    <t>Vốn khác của chủ sở hữu</t>
  </si>
  <si>
    <t>Cổ phiếu quỹ (*)</t>
  </si>
  <si>
    <t>Quỹ đầu tư phát triển</t>
  </si>
  <si>
    <t>Vốn góp</t>
  </si>
  <si>
    <t>Lợi ích của cổ đông không kiểm soát</t>
  </si>
  <si>
    <t>LNST chưa phân phối lũy kế đến cuối kỳ trước</t>
  </si>
  <si>
    <t>LNST chưa phân phối kỳ này</t>
  </si>
  <si>
    <t>Nguồn kinh phí</t>
  </si>
  <si>
    <t>NHÓM THUYẾT MINH</t>
  </si>
  <si>
    <t>CHỈ TIÊU THUYẾT MINH BCTC</t>
  </si>
  <si>
    <t>(mã x: Chỉ cho BCTC riêng, (*): ghi bằng số âm)</t>
  </si>
  <si>
    <t>Hệ số</t>
  </si>
  <si>
    <t>Thuyết minh dự phòng</t>
  </si>
  <si>
    <t>NH TM</t>
  </si>
  <si>
    <t>TÊN NHÓM TM</t>
  </si>
  <si>
    <t>NHÓM</t>
  </si>
  <si>
    <t>HS</t>
  </si>
  <si>
    <t>BCR</t>
  </si>
  <si>
    <t>TMDP</t>
  </si>
  <si>
    <t>SL link</t>
  </si>
  <si>
    <t>CTBC đã link</t>
  </si>
  <si>
    <t>Tên CTBC đã link</t>
  </si>
  <si>
    <t>N1</t>
  </si>
  <si>
    <t>Tài sản và nợ</t>
  </si>
  <si>
    <t>010_</t>
  </si>
  <si>
    <t>Tiền và tương đương tiền</t>
  </si>
  <si>
    <t>N2</t>
  </si>
  <si>
    <t>Tài sản cố định</t>
  </si>
  <si>
    <t>N3</t>
  </si>
  <si>
    <t>Vốn vay</t>
  </si>
  <si>
    <t>N4</t>
  </si>
  <si>
    <t>Vốn chủ sở hữu</t>
  </si>
  <si>
    <t>N5</t>
  </si>
  <si>
    <t>Doanh thu chi phí</t>
  </si>
  <si>
    <t>N6</t>
  </si>
  <si>
    <t>Thuế</t>
  </si>
  <si>
    <t>BP</t>
  </si>
  <si>
    <t>Báo cáo bộ phận</t>
  </si>
  <si>
    <t>027_</t>
  </si>
  <si>
    <t>021_;026_</t>
  </si>
  <si>
    <t>028_</t>
  </si>
  <si>
    <t>022_;023_;024_;025_</t>
  </si>
  <si>
    <t>Phải thu của khách hàng ngắn hạn</t>
  </si>
  <si>
    <t>031x</t>
  </si>
  <si>
    <t>Phải thu của khách hàng dài hạn</t>
  </si>
  <si>
    <t>032x</t>
  </si>
  <si>
    <t>033_</t>
  </si>
  <si>
    <t>033x</t>
  </si>
  <si>
    <t>034_</t>
  </si>
  <si>
    <t>034x</t>
  </si>
  <si>
    <t>041_</t>
  </si>
  <si>
    <t>Phải thu khác ngắn hạn</t>
  </si>
  <si>
    <t>041x</t>
  </si>
  <si>
    <t>042_</t>
  </si>
  <si>
    <t>Phải thu khác dài hạn</t>
  </si>
  <si>
    <t>042x</t>
  </si>
  <si>
    <t>043_</t>
  </si>
  <si>
    <t>044_</t>
  </si>
  <si>
    <t>045_</t>
  </si>
  <si>
    <t>Dự phòng phải thu khó đòi ngắn hạn (*)</t>
  </si>
  <si>
    <t>031_;033_;041_;043_</t>
  </si>
  <si>
    <t>046_</t>
  </si>
  <si>
    <t>Dự phòng phải thu khó đòi dài hạn (*)</t>
  </si>
  <si>
    <t>032_;034_;042_;044_</t>
  </si>
  <si>
    <t>050_</t>
  </si>
  <si>
    <t>Tài sản khác ngắn hạn</t>
  </si>
  <si>
    <t>Tài sản khác dài hạn</t>
  </si>
  <si>
    <t>063_</t>
  </si>
  <si>
    <t>064_</t>
  </si>
  <si>
    <t>065_</t>
  </si>
  <si>
    <t>071_</t>
  </si>
  <si>
    <t>072_</t>
  </si>
  <si>
    <t>081_</t>
  </si>
  <si>
    <t>Chi phí SXKD dở dang dài hạn</t>
  </si>
  <si>
    <t>082_</t>
  </si>
  <si>
    <t>Chi phí XDCB dở dang</t>
  </si>
  <si>
    <t>091_</t>
  </si>
  <si>
    <t>TSCĐ hữu hình - Nguyên giá</t>
  </si>
  <si>
    <t>091x</t>
  </si>
  <si>
    <t>NG TSCĐ HH đã KH hết đang sử dụng</t>
  </si>
  <si>
    <t>092_</t>
  </si>
  <si>
    <t>TSCĐ hữu hình - Hao mòn lũy kế (*)</t>
  </si>
  <si>
    <t>101_</t>
  </si>
  <si>
    <t>TSCĐ vô hình - Nguyên giá</t>
  </si>
  <si>
    <t>101x</t>
  </si>
  <si>
    <t>NG TSCĐ VH đã KH hết đang sử dụng</t>
  </si>
  <si>
    <t>102_</t>
  </si>
  <si>
    <t>TSCĐ vô hình - Hao mòn lũy kế (*)</t>
  </si>
  <si>
    <t>TSCĐ thuê tài chính - Nguyên giá</t>
  </si>
  <si>
    <t>TSCĐ thuê tài chính - Hao mòn lũy kế (*)</t>
  </si>
  <si>
    <t>BĐS đầu tư - Nguyên giá</t>
  </si>
  <si>
    <t>BĐS đầu tư - Hao mòn lũy kế (*)</t>
  </si>
  <si>
    <t>161x</t>
  </si>
  <si>
    <t>162_</t>
  </si>
  <si>
    <t>162x</t>
  </si>
  <si>
    <t>163_</t>
  </si>
  <si>
    <t>Người mua trả trước ngắn hạn</t>
  </si>
  <si>
    <t>163x</t>
  </si>
  <si>
    <t>164_</t>
  </si>
  <si>
    <t>Người mua trả trước dài hạn</t>
  </si>
  <si>
    <t>164x</t>
  </si>
  <si>
    <t>170_</t>
  </si>
  <si>
    <t>181_</t>
  </si>
  <si>
    <t>182_</t>
  </si>
  <si>
    <t>191_</t>
  </si>
  <si>
    <t>Phải trả khác ngắn hạn</t>
  </si>
  <si>
    <t>191x</t>
  </si>
  <si>
    <t>192_</t>
  </si>
  <si>
    <t>Phải trả khác dài hạn</t>
  </si>
  <si>
    <t>192x</t>
  </si>
  <si>
    <t>193_</t>
  </si>
  <si>
    <t>194_</t>
  </si>
  <si>
    <t>195_</t>
  </si>
  <si>
    <t>201_</t>
  </si>
  <si>
    <t>202_</t>
  </si>
  <si>
    <t>Tài sản thuế TNDN hoãn lại</t>
  </si>
  <si>
    <t>Thuế TNDN hoãn lại phải trả</t>
  </si>
  <si>
    <t>250_</t>
  </si>
  <si>
    <t>250x</t>
  </si>
  <si>
    <t>Vốn chủ sở hữu (năm trước)</t>
  </si>
  <si>
    <t>Quỹ không thuộc CSH</t>
  </si>
  <si>
    <t>311x</t>
  </si>
  <si>
    <t>Giảm trừ doanh thu</t>
  </si>
  <si>
    <t>320x</t>
  </si>
  <si>
    <t>Doanh thu tài chính</t>
  </si>
  <si>
    <t>Chi phí QLDN</t>
  </si>
  <si>
    <t>351_</t>
  </si>
  <si>
    <t>361_</t>
  </si>
  <si>
    <t>362_</t>
  </si>
  <si>
    <t>370_</t>
  </si>
  <si>
    <t>Chi phí SXKD theo yếu tố</t>
  </si>
  <si>
    <t>381_</t>
  </si>
  <si>
    <t>Doanh thu bộ phận</t>
  </si>
  <si>
    <t>Bộ phận</t>
  </si>
  <si>
    <t>382_</t>
  </si>
  <si>
    <t>LN sau thuế bộ phận</t>
  </si>
  <si>
    <t>383_</t>
  </si>
  <si>
    <t>Tài sản bộ phận</t>
  </si>
  <si>
    <t>384_</t>
  </si>
  <si>
    <t>Nợ phải trả bộ phận</t>
  </si>
  <si>
    <t>MAP MÃ CHỈ TIÊU BCTC VÀ THUYẾT MINH</t>
  </si>
  <si>
    <t>MÃ BC</t>
  </si>
  <si>
    <t>¹</t>
  </si>
  <si>
    <t>²</t>
  </si>
  <si>
    <t>CHỈ TIÊU BÁO CÁO</t>
  </si>
  <si>
    <t/>
  </si>
  <si>
    <t>CHỈ TIÊU DÒNG TIỀN</t>
  </si>
  <si>
    <t>CFⁿ</t>
  </si>
  <si>
    <t>01_</t>
  </si>
  <si>
    <t>Lợi nhuận trước thuế</t>
  </si>
  <si>
    <t>KD gián tiếp</t>
  </si>
  <si>
    <t>ĐIỀU CHỈNH CHO CÁC KHOẢN</t>
  </si>
  <si>
    <t>02_</t>
  </si>
  <si>
    <t>Khấu hao tài sản cố định và BĐSĐT</t>
  </si>
  <si>
    <t>03_</t>
  </si>
  <si>
    <t>Các khoản dự phòng</t>
  </si>
  <si>
    <t>04_</t>
  </si>
  <si>
    <t>(Lãi)/lỗ CLTG do đánh giá lại các khoản mục tiền tệ gốc ngoại tệ</t>
  </si>
  <si>
    <t>05_</t>
  </si>
  <si>
    <t>(Lãi)/lỗ từ hoạt động đầu tư</t>
  </si>
  <si>
    <t>06_</t>
  </si>
  <si>
    <t>07_</t>
  </si>
  <si>
    <t>Các khoản điều chỉnh khác</t>
  </si>
  <si>
    <t>08_</t>
  </si>
  <si>
    <t>LỢI NHUẬN/(LỖ) TỪ HĐKD TRƯỚC THAY ĐỔI VLĐ</t>
  </si>
  <si>
    <t>09_</t>
  </si>
  <si>
    <t>(Tăng)/giảm các khoản phải thu</t>
  </si>
  <si>
    <t>(Tăng)/giảm hàng tồn kho</t>
  </si>
  <si>
    <t>Tăng/(giảm) các khoản phải trả</t>
  </si>
  <si>
    <t>(Tăng)/giảm chi phí trả trước</t>
  </si>
  <si>
    <t>13_</t>
  </si>
  <si>
    <t>(Tăng)/giảm chứng khoán kinh doanh</t>
  </si>
  <si>
    <t>Tiền lãi vay đã trả</t>
  </si>
  <si>
    <t>Thuế thu nhập doanh nghiệp đã nộp</t>
  </si>
  <si>
    <t>16_</t>
  </si>
  <si>
    <t>Tiền thu khác từ hoạt động kinh doanh</t>
  </si>
  <si>
    <t>Tiền chi khác cho hoạt động kinh doanh</t>
  </si>
  <si>
    <t>LƯU CHUYỂN TIỀN THUẦN TỪ HOẠT ĐỘNG KINH DOANH</t>
  </si>
  <si>
    <t>Tiền chi để mua sắm, xây dựng TSCĐ và các TS dài hạn khác</t>
  </si>
  <si>
    <t>Đầu tư</t>
  </si>
  <si>
    <t>Tiền thu từ thanh lý, nhượng bán TSCĐ và các TS dài hạn khác</t>
  </si>
  <si>
    <t>Tiền chi cho vay, mua các công cụ nợ của đơn vị khác</t>
  </si>
  <si>
    <t>Tiền thu hồi cho vay, bán lại các công cụ nợ của đơn vị khác</t>
  </si>
  <si>
    <t>Tiền chi đầu tư góp vốn vào đơn vị khác</t>
  </si>
  <si>
    <t>Tiền thu hồi đầu tư góp vốn vào đơn vị khác</t>
  </si>
  <si>
    <t>Tiền thu lãi cho vay, cổ tức và lợi nhuận được chia</t>
  </si>
  <si>
    <t>30_</t>
  </si>
  <si>
    <t>LƯU CHUYỂN TIỀN THUẦN TỪ HOẠT ĐỘNG ĐẦU TƯ</t>
  </si>
  <si>
    <t>31_</t>
  </si>
  <si>
    <t>Tiền thu từ phát hành cổ phiếu, nhận vốn góp của CSH</t>
  </si>
  <si>
    <t>Tài chính</t>
  </si>
  <si>
    <t>Tiền trả lại vốn góp cho các CSH, mua lại cổ phiếu đã phát hành</t>
  </si>
  <si>
    <t>33_</t>
  </si>
  <si>
    <t>Tiền thu từ đi vay</t>
  </si>
  <si>
    <t>34_</t>
  </si>
  <si>
    <t>Tiền trả nợ gốc vay</t>
  </si>
  <si>
    <t>35_</t>
  </si>
  <si>
    <t>Tiền trả nợ gốc thuê tài chính</t>
  </si>
  <si>
    <t>36_</t>
  </si>
  <si>
    <t>Cổ tức, lợi nhuận đã trả cho chủ sở hữu</t>
  </si>
  <si>
    <t>LƯU CHUYỂN TIỀN THUẦN TỪ HOẠT ĐỘNG TÀI CHÍNH</t>
  </si>
  <si>
    <t>50_</t>
  </si>
  <si>
    <t>LƯU CHUYỂN TIỀN THUẦN TRONG KỲ</t>
  </si>
  <si>
    <t>60_</t>
  </si>
  <si>
    <t>TIỀN VÀ TƯƠNG ĐƯƠNG TIỀN ĐẦU KỲ</t>
  </si>
  <si>
    <t>61_</t>
  </si>
  <si>
    <t>Ảnh hưởng của thay đổi tỷ giá hối đoái quy đổi ngoại tệ</t>
  </si>
  <si>
    <t>70_</t>
  </si>
  <si>
    <t>Tiền và tương đương tiền cuối kỳ</t>
  </si>
  <si>
    <t>Tiền thu từ bán hàng, cung cấp dịch vụ và doanh thu khác</t>
  </si>
  <si>
    <t>KD trực tiếp</t>
  </si>
  <si>
    <t>Tiền chi trả cho người cung cấp hàng hóa và dịch vụ</t>
  </si>
  <si>
    <t>Tiền chi trả cho người lao động</t>
  </si>
  <si>
    <t>Thuế thu nhập doanh nghiệp đã nộp</t>
  </si>
  <si>
    <t>ĐỐI TƯỢNG VAY</t>
  </si>
  <si>
    <t>NGÂN HÀNG</t>
  </si>
  <si>
    <t>VAY / NHÓM</t>
  </si>
  <si>
    <t>LOẠI</t>
  </si>
  <si>
    <t>VAY / ĐỐI TƯỢNG</t>
  </si>
  <si>
    <t>VAY / NGÂN HÀNG</t>
  </si>
  <si>
    <t>NHÓM ĐỐI TƯỢNG VAY</t>
  </si>
  <si>
    <t>Ngắn hạn</t>
  </si>
  <si>
    <t>Ngân hàng</t>
  </si>
  <si>
    <t xml:space="preserve">Vay ngân hàng </t>
  </si>
  <si>
    <t xml:space="preserve">Vay dài hạn đến hạn trả </t>
  </si>
  <si>
    <t>Tổ chức khác</t>
  </si>
  <si>
    <t>Vay cá nhân và tổ chức khác</t>
  </si>
  <si>
    <t xml:space="preserve">Nợ thuê tài chính đến hạn trả </t>
  </si>
  <si>
    <t>Cá nhân</t>
  </si>
  <si>
    <t>Ngân hàng TMCP Công Thương Việt Nam (Vietinbank)</t>
  </si>
  <si>
    <t>Trái phiếu ngắn hạn</t>
  </si>
  <si>
    <t>Bên liên quan</t>
  </si>
  <si>
    <t>Ngân hàng TMCP Tiên Phong (TPBank)</t>
  </si>
  <si>
    <t>Vay dài hạn đến hạn trả</t>
  </si>
  <si>
    <t xml:space="preserve">Trái phiếu dài hạn đến hạn trả </t>
  </si>
  <si>
    <t>Ngân Hàng TMCP Phát Triển Việt Nam (VDB)</t>
  </si>
  <si>
    <t>Nợ thuê tài chính đến hạn trả</t>
  </si>
  <si>
    <t>Dài hạn</t>
  </si>
  <si>
    <t>Ngân hàng TMCP Ngoại thương Việt Nam (Vietcombank)</t>
  </si>
  <si>
    <t>Trái phiếu dài hạn đến hạn trả</t>
  </si>
  <si>
    <t xml:space="preserve">Nợ thuê tài chính dài hạn </t>
  </si>
  <si>
    <t>Ngân hàng TMCP Đầu tư và Phát triển Việt Nam (BIDV)</t>
  </si>
  <si>
    <t>Nợ thuê tài chính</t>
  </si>
  <si>
    <t>Ngân hàng TMCP Quốc Tế (VIB)</t>
  </si>
  <si>
    <t>Trái phiếu phát hành</t>
  </si>
  <si>
    <t>Ngân hàng TMCP Kỹ Thương (Techcombank)</t>
  </si>
  <si>
    <t>Ngân hàng TMCP Hàng Hải (MSB)</t>
  </si>
  <si>
    <t>Ngân hàng TMCP Quân Đội (MB Bank)</t>
  </si>
  <si>
    <t>Ngân hàng TMCP NN và PTNT Việt Nam (Agribank)</t>
  </si>
  <si>
    <t>Ngân hàng TMCP Việt Nam Thịnh vượng (VPBank)</t>
  </si>
  <si>
    <t>Ngân hàng TPCP Phát triển Tp Hồ Chí Minh (HD Bank)</t>
  </si>
  <si>
    <t>LĨNH VỰC</t>
  </si>
  <si>
    <t>KHU VỰC</t>
  </si>
  <si>
    <t>KỲ BÁO CÁO</t>
  </si>
  <si>
    <t>Cả năm</t>
  </si>
  <si>
    <t>Miền Bắc</t>
  </si>
  <si>
    <t>Miền Nam</t>
  </si>
  <si>
    <t>Miền Trung</t>
  </si>
  <si>
    <t>CẤU HÌNH</t>
  </si>
  <si>
    <t>Tham số</t>
  </si>
  <si>
    <t>Giá trị</t>
  </si>
  <si>
    <t>Chọn mã có tên</t>
  </si>
  <si>
    <t>BCTC</t>
  </si>
  <si>
    <t>NHÓM TM</t>
  </si>
  <si>
    <t>CÔNG TY</t>
  </si>
  <si>
    <t>FS</t>
  </si>
  <si>
    <t>TMBC</t>
  </si>
  <si>
    <t>CF</t>
  </si>
  <si>
    <t>TasecoLand</t>
  </si>
  <si>
    <t>100_</t>
  </si>
  <si>
    <t>103_</t>
  </si>
  <si>
    <t>105_</t>
  </si>
  <si>
    <t>107_</t>
  </si>
  <si>
    <t>108_</t>
  </si>
  <si>
    <t>110_</t>
  </si>
  <si>
    <t>115_</t>
  </si>
  <si>
    <t>117_</t>
  </si>
  <si>
    <t>119_</t>
  </si>
  <si>
    <t>120_</t>
  </si>
  <si>
    <t>TSCLAND</t>
  </si>
  <si>
    <t>PHUMY</t>
  </si>
  <si>
    <t>IMCS</t>
  </si>
  <si>
    <t>STQT</t>
  </si>
  <si>
    <t>INVEST</t>
  </si>
  <si>
    <t>ICON4</t>
  </si>
  <si>
    <t>BAOBI</t>
  </si>
  <si>
    <t>ALCHL</t>
  </si>
  <si>
    <t>YENBINH</t>
  </si>
  <si>
    <t>IKCONS</t>
  </si>
  <si>
    <t>ABMS</t>
  </si>
  <si>
    <t>BDSDN</t>
  </si>
  <si>
    <t>TSCHP</t>
  </si>
  <si>
    <t>Công ty CP Đầu tư BĐS Taseco</t>
  </si>
  <si>
    <t>Công ty CP Đầu tư BĐS Phú Mỹ</t>
  </si>
  <si>
    <t>Công ty CP Quản lý BĐS Quốc tế</t>
  </si>
  <si>
    <t>Công ty CP Đầu tư Du lịch Sinh Thái Quốc tế</t>
  </si>
  <si>
    <t>Công ty CP Đầu tư Taseco Invest</t>
  </si>
  <si>
    <t>Công ty CP Đầu tư và Xây dựng số 4</t>
  </si>
  <si>
    <t>Công ty CP Bao bì Việt Nam</t>
  </si>
  <si>
    <t>Công ty CP AlaCarte Hạ Long</t>
  </si>
  <si>
    <t>Công ty CP Đầu tư và Dịch vụ Yên Bình</t>
  </si>
  <si>
    <t>Công ty CP Đầu tư và Xây dựng IKCONS</t>
  </si>
  <si>
    <t>Công ty TNHH Quản lý Tòa nhà AlaCarte Hạ Long</t>
  </si>
  <si>
    <t>Công ty CP Đầu tư BĐS Nghỉ dưỡng Taseco Đà Nẵng</t>
  </si>
  <si>
    <t>Công ty CP Taseco Hải Phòng</t>
  </si>
  <si>
    <t>TAS100_</t>
  </si>
  <si>
    <t>TAS101_</t>
  </si>
  <si>
    <t>TAS103_</t>
  </si>
  <si>
    <t>TAS105_</t>
  </si>
  <si>
    <t>TAS107_</t>
  </si>
  <si>
    <t>TAS108_</t>
  </si>
  <si>
    <t>TAS110_</t>
  </si>
  <si>
    <t>TAS112_</t>
  </si>
  <si>
    <t>TAS113_</t>
  </si>
  <si>
    <t>TAS115_</t>
  </si>
  <si>
    <t>TAS119_</t>
  </si>
  <si>
    <t>TAS120_</t>
  </si>
  <si>
    <t>Cho thuê BĐS</t>
  </si>
  <si>
    <t>Chuyển nhượng BĐS</t>
  </si>
  <si>
    <t>Dịch vụ</t>
  </si>
  <si>
    <t>Xây lắp</t>
  </si>
  <si>
    <t>Khác</t>
  </si>
  <si>
    <t>BÊN LIÊN QUAN</t>
  </si>
  <si>
    <t>Đoàn Duy Chinh</t>
  </si>
  <si>
    <t>Nguyễn Thanh Sơn</t>
  </si>
  <si>
    <t>KHUẤT TRUNG THẮNG</t>
  </si>
  <si>
    <t>Phạm Ngọc Thanh</t>
  </si>
  <si>
    <t>Vũ Quốc Huy</t>
  </si>
  <si>
    <t>Đỗ Tuấn Anh</t>
  </si>
  <si>
    <t>Nguyễn Đào Anh Thư</t>
  </si>
  <si>
    <t>CAO THỊ LAN HƯƠNG - THÀNH VIÊN HĐQT</t>
  </si>
  <si>
    <t>BÙI XUÂN VƯỢNG</t>
  </si>
  <si>
    <t>CÔNG TY CỔ PHẦN ĐẦU TƯ TLI</t>
  </si>
  <si>
    <t>Công ty TNHH thương mại Đầu tư Phúc Linh</t>
  </si>
  <si>
    <t>Công ty CP in và bao bì VPC</t>
  </si>
  <si>
    <t>Công ty Cổ phần THT Phúc Linh</t>
  </si>
  <si>
    <t>Trần Thị Loan</t>
  </si>
  <si>
    <t>Đào Vân Trang</t>
  </si>
  <si>
    <t>Nguyễn Văn Nghĩa</t>
  </si>
  <si>
    <t>Công ty CP Bao bì Hùng Vương</t>
  </si>
  <si>
    <t>Nguyễn Trần Tùng</t>
  </si>
  <si>
    <t>Đỗ Mạnh Cường</t>
  </si>
  <si>
    <t>ĐỖ VIỆT THANH - HĐQT</t>
  </si>
  <si>
    <t>Bùi Xuân Vượng</t>
  </si>
  <si>
    <t>Nguyễn Minh Hải</t>
  </si>
  <si>
    <t>CH806- Đoàn Duy Chinh</t>
  </si>
  <si>
    <t>CH807- Trịnh Thị Nụ</t>
  </si>
  <si>
    <t>CÔNG TY CỔ PHẦN TẬP ĐOÀN TASECO</t>
  </si>
  <si>
    <t>CÔNG TY CỔ PHẦN ĐẦU TƯ BẤT ĐỘNG SẢN TASECO</t>
  </si>
  <si>
    <t>Đỗ Việt Thanh</t>
  </si>
  <si>
    <t>CÔNG TY CP ĐẦU TƯ BẤT ĐỘNG SẢN PHÚ MỸ</t>
  </si>
  <si>
    <t>CÔNG TY CP THƯƠNG MẠI VÀ PT ĐÔ THỊ QUỐC TẾ</t>
  </si>
  <si>
    <t>CÔNG TY CỔ PHẦN QUẢN LÝ BẤT ĐỘNG SẢN QUỐC TẾ</t>
  </si>
  <si>
    <t>CÔNG TY CP THƯƠNG MẠI HẢI HÀ</t>
  </si>
  <si>
    <t>CÔNG TY CỔ PHẦN ĐẦU TƯ DU LỊCH SINH THÁI QUỐC TẾ</t>
  </si>
  <si>
    <t>CÔNG TY CỔ PHẦN ĐẦU TƯ VÀ PHÁT TRIỂN HỒ TÂY</t>
  </si>
  <si>
    <t>CÔNG TY CP ĐẦU TƯ TASECO INVEST</t>
  </si>
  <si>
    <t>CÔNG TY CỔ PHẦN ĐẦU TƯ VÀ XÂY DỰNG SỐ 4</t>
  </si>
  <si>
    <t>CÔNG TY CỔ PHẦN XÂY DỰNG VÀ PHÁT TRIỂN CÔNG NGHỆ VIỆT NAM</t>
  </si>
  <si>
    <t>CÔNG TY CP BAO BÌ VIỆT NAM</t>
  </si>
  <si>
    <t>Xí nghiệp Bao Bì Hùng Vương</t>
  </si>
  <si>
    <t>Xí nghiệp in và bao bì VPC</t>
  </si>
  <si>
    <t>CÔNG TY TNHH RIVERVIEW LƯƠNG SƠN</t>
  </si>
  <si>
    <t>CÔNG TY CỔ PHẦN ALACARTE HẠ LONG</t>
  </si>
  <si>
    <t>CÔNG TY CỔ PHẦN ĐẦU TƯ TAH</t>
  </si>
  <si>
    <t>CÔNG TY CỔ PHẦN XÂY DỰNG IKCONS</t>
  </si>
  <si>
    <t>Công ty TNHH Quản Lý Tòa Nhà Alacarte Hạ Long</t>
  </si>
  <si>
    <t>CÔNG TY CỔ PHẦN THƯƠNG MẠI NHT GLOBAL</t>
  </si>
  <si>
    <t>CÔNG TY CỔ PHẦN ĐẦU TƯ BẤT ĐỘNG SẢN NGHỈ DƯỠNG TASECO ĐÀ NẴNG</t>
  </si>
  <si>
    <t>CÔNG TY CP KHU CÔNG NGHIỆP TASECO HẢI PHÒNG</t>
  </si>
  <si>
    <t>Công ty CP Nước Sạch Duy Tiên</t>
  </si>
  <si>
    <t>CÔNG TY CỔ PHẦN DỊCH VỤ HÀNG KHÔNG TASECO</t>
  </si>
  <si>
    <t>CÔNG TY CP DỊCH VỤ HÀNG KHÔNG TASECO ĐÀ NẴNG</t>
  </si>
  <si>
    <t>CÔNG TY CP DỊCH VỤ HÀNG KHÔNG TASECO SÀI GÒN</t>
  </si>
  <si>
    <t>CÔNG TY TNHH MỘT THÀNH VIÊN TASECO OCEANVIEW ĐÀ NẴNG</t>
  </si>
  <si>
    <t>CÔNG TY CP ĐẦU TƯ TRUYỀN THÔNG TASECO</t>
  </si>
  <si>
    <t>CÔNG TY CỔ PHẦN DỊCH VỤ SUẤT ĂN HÀNG KHÔNG VIỆT NAM</t>
  </si>
  <si>
    <t>CÔNG TY CỔ PHẦN DỊCH VỤ NHÀ GA QUỐC TẾ ĐÀ NẴNG</t>
  </si>
  <si>
    <t>CÔNG TY TNHH HÀNG MIỄN THUẾ JALUX TASECO</t>
  </si>
  <si>
    <t>CÔNG TY CỔ PHẦN DỊCH VỤ HÀ LINH</t>
  </si>
  <si>
    <t>CÔNG TY TNHH ĐẦU TƯ THƯƠNG MẠI PHÚC LINH</t>
  </si>
  <si>
    <t>Công ty Cổ phần Bất động sản Tràng An</t>
  </si>
  <si>
    <t>Công ty Cổ phần Giao nhận Hàng không AAL</t>
  </si>
  <si>
    <t>Doanh nghiệp</t>
  </si>
  <si>
    <t>TÊN KHÁCH HÀNG</t>
  </si>
  <si>
    <t>PHÂN LOẠI</t>
  </si>
  <si>
    <t>1045002601_</t>
  </si>
  <si>
    <t>1071010416_</t>
  </si>
  <si>
    <t>1074009772_</t>
  </si>
  <si>
    <t>1074010061_</t>
  </si>
  <si>
    <t>1075028240_</t>
  </si>
  <si>
    <t>1088040074_</t>
  </si>
  <si>
    <t>1306003081_</t>
  </si>
  <si>
    <t>2176000685_</t>
  </si>
  <si>
    <t>103461468_</t>
  </si>
  <si>
    <t>105253199_</t>
  </si>
  <si>
    <t>108378319_</t>
  </si>
  <si>
    <t>108421966_</t>
  </si>
  <si>
    <t>110227758_</t>
  </si>
  <si>
    <t>11897272_</t>
  </si>
  <si>
    <t>12050592_</t>
  </si>
  <si>
    <t>17077000097_</t>
  </si>
  <si>
    <t>201900473_</t>
  </si>
  <si>
    <t>22074002718_</t>
  </si>
  <si>
    <t>33077007077_</t>
  </si>
  <si>
    <t>33083000595_</t>
  </si>
  <si>
    <t>36076005240_</t>
  </si>
  <si>
    <t>36076034635_</t>
  </si>
  <si>
    <t>BDS.N03T6.012_</t>
  </si>
  <si>
    <t>BDS.N03T6.013_</t>
  </si>
  <si>
    <t>TAS000_</t>
  </si>
  <si>
    <t>TAS100ÐNG1008_</t>
  </si>
  <si>
    <t>TAS102_</t>
  </si>
  <si>
    <t>TAS104_</t>
  </si>
  <si>
    <t>TAS106_</t>
  </si>
  <si>
    <t>TAS109_</t>
  </si>
  <si>
    <t>TAS110KL06_</t>
  </si>
  <si>
    <t>TAS110KL07_</t>
  </si>
  <si>
    <t>TAS111_</t>
  </si>
  <si>
    <t>TAS114_</t>
  </si>
  <si>
    <t>TAS117_</t>
  </si>
  <si>
    <t>TAS118_</t>
  </si>
  <si>
    <t>TAS121_</t>
  </si>
  <si>
    <t>TAS122_</t>
  </si>
  <si>
    <t>TAS200_</t>
  </si>
  <si>
    <t>TAS201_</t>
  </si>
  <si>
    <t>TAS202_</t>
  </si>
  <si>
    <t>TAS203_</t>
  </si>
  <si>
    <t>TAS204_</t>
  </si>
  <si>
    <t>TAS205_</t>
  </si>
  <si>
    <t>TAS206_</t>
  </si>
  <si>
    <t>TAS207_</t>
  </si>
  <si>
    <t>TAS209_</t>
  </si>
  <si>
    <t>TAS210_</t>
  </si>
  <si>
    <t>TAS211_</t>
  </si>
  <si>
    <t>TAS212_</t>
  </si>
  <si>
    <t>Đổi từ</t>
  </si>
  <si>
    <t>Sang</t>
  </si>
  <si>
    <t>Khách hàng</t>
  </si>
  <si>
    <t>KH</t>
  </si>
  <si>
    <t>TĐ</t>
  </si>
  <si>
    <t>Tổng công ty</t>
  </si>
  <si>
    <t>TCT</t>
  </si>
  <si>
    <t>Tổng cty</t>
  </si>
  <si>
    <t>Công ty</t>
  </si>
  <si>
    <t>Cty</t>
  </si>
  <si>
    <t>Chi nhánh</t>
  </si>
  <si>
    <t>CN</t>
  </si>
  <si>
    <t>Ngân Hàng</t>
  </si>
  <si>
    <t>NH</t>
  </si>
  <si>
    <t>Bệnh viện</t>
  </si>
  <si>
    <t>BV</t>
  </si>
  <si>
    <t>Văn phòng</t>
  </si>
  <si>
    <t>VP</t>
  </si>
  <si>
    <t>Sở giao dịch</t>
  </si>
  <si>
    <t>SGD</t>
  </si>
  <si>
    <t>Ủy ban nhân dân</t>
  </si>
  <si>
    <t>UBND</t>
  </si>
  <si>
    <t xml:space="preserve"> và </t>
  </si>
  <si>
    <t xml:space="preserve"> &amp; </t>
  </si>
  <si>
    <t>Cổ phần</t>
  </si>
  <si>
    <t>CP</t>
  </si>
  <si>
    <t>Trách nhiệm hữu hạn</t>
  </si>
  <si>
    <t>TNHH</t>
  </si>
  <si>
    <t>Một thành viên</t>
  </si>
  <si>
    <t>MTV</t>
  </si>
  <si>
    <t>Bất động sản</t>
  </si>
  <si>
    <t>BĐS</t>
  </si>
  <si>
    <t>Xuất nhập khẩu</t>
  </si>
  <si>
    <t>XNK</t>
  </si>
  <si>
    <t>Tư vấn</t>
  </si>
  <si>
    <t>TV</t>
  </si>
  <si>
    <t>ĐT</t>
  </si>
  <si>
    <t>Phát triển</t>
  </si>
  <si>
    <t>PT</t>
  </si>
  <si>
    <t>Thương mại</t>
  </si>
  <si>
    <t>TM</t>
  </si>
  <si>
    <t>DV</t>
  </si>
  <si>
    <t>Sản xuất</t>
  </si>
  <si>
    <t>SX</t>
  </si>
  <si>
    <t>Xây dựng</t>
  </si>
  <si>
    <t>XD</t>
  </si>
  <si>
    <t>Công nghệ</t>
  </si>
  <si>
    <t>Quản lý</t>
  </si>
  <si>
    <t>QL</t>
  </si>
  <si>
    <t>Môi trường</t>
  </si>
  <si>
    <t>MT</t>
  </si>
  <si>
    <t>Quảng cáo</t>
  </si>
  <si>
    <t>QC</t>
  </si>
  <si>
    <t>Du lịch</t>
  </si>
  <si>
    <t>DL</t>
  </si>
  <si>
    <t>Vietinbank</t>
  </si>
  <si>
    <t>VTB</t>
  </si>
  <si>
    <t>Vietcombank</t>
  </si>
  <si>
    <t>VCB</t>
  </si>
  <si>
    <t>RÚT GỌN TÊN</t>
  </si>
  <si>
    <t>KCNHP</t>
  </si>
  <si>
    <t>Công ty CP Khu công nghiệp Taseco Hải Phòng</t>
  </si>
  <si>
    <t>NSDT</t>
  </si>
  <si>
    <t>Công ty CP nước sạch Duy Tiên</t>
  </si>
  <si>
    <t>TSCHN</t>
  </si>
  <si>
    <t>Công ty TNHH Đầu tư Taseco Hà Nam</t>
  </si>
  <si>
    <t>TAS123_</t>
  </si>
  <si>
    <t>Phải thu của khách hàng ngắn hạn (BCR)</t>
  </si>
  <si>
    <t>Phải thu của khách hàng dài hạn (BCR)</t>
  </si>
  <si>
    <t>Trả trước cho người bán ngắn hạn (BCR)</t>
  </si>
  <si>
    <t>Trả trước cho người bán dài hạn (BCR)</t>
  </si>
  <si>
    <t>Phải trả người bán ngắn hạn (BCR)</t>
  </si>
  <si>
    <t>Phải trả người bán dài hạn (BCR)</t>
  </si>
  <si>
    <t>Người mua trả trước ngắn hạn (BCR)</t>
  </si>
  <si>
    <t>Người mua trả trước dài hạn (BCR)</t>
  </si>
  <si>
    <t>Doanh thu bán hàng (BCR)</t>
  </si>
  <si>
    <t>Giá vốn hàng bán (BCR)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</si>
</sst>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6" x14ac:knownFonts="1">
    <font>
      <sz val="10"/>
      <color rgb="FF000000"/>
      <name val="Aptos Narrow"/>
      <family val="2"/>
    </font>
    <font>
      <sz val="10"/>
      <color theme="1"/>
      <name val="Arial"/>
      <family val="2"/>
    </font>
    <font>
      <sz val="11"/>
      <color theme="1"/>
      <name val="Arial"/>
      <family val="2"/>
      <scheme val="minor"/>
    </font>
    <font>
      <b/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color theme="0" tint="-0.249977111117893"/>
      <name val="Arial Narrow"/>
      <family val="2"/>
    </font>
    <font>
      <sz val="8"/>
      <name val="Arial Narrow"/>
      <family val="2"/>
    </font>
    <font>
      <sz val="10"/>
      <name val="Arial"/>
      <family val="2"/>
    </font>
    <font>
      <sz val="20"/>
      <color theme="0"/>
      <name val="Aptos Narrow"/>
      <family val="2"/>
    </font>
    <font>
      <b/>
      <sz val="10"/>
      <color rgb="FF000000"/>
      <name val="Aptos Narrow"/>
      <family val="2"/>
    </font>
    <font>
      <i/>
      <sz val="10"/>
      <color theme="0"/>
      <name val="Aptos Narrow"/>
      <family val="2"/>
    </font>
    <font>
      <b/>
      <sz val="10"/>
      <name val="Aptos Narrow"/>
      <family val="2"/>
    </font>
    <font>
      <sz val="10"/>
      <color rgb="FFFFFFFF"/>
      <name val="Aptos Narrow"/>
      <family val="2"/>
    </font>
    <font>
      <sz val="10"/>
      <color rgb="FFFF0000"/>
      <name val="Aptos Narrow"/>
      <family val="2"/>
    </font>
    <font>
      <sz val="10"/>
      <color theme="0" tint="-0.249977111117893"/>
      <name val="Aptos Narrow"/>
      <family val="2"/>
    </font>
    <font>
      <sz val="8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B7DEE9"/>
      </bottom>
      <diagonal/>
    </border>
    <border>
      <left/>
      <right/>
      <top style="thin">
        <color rgb="FFB7DEE9"/>
      </top>
      <bottom style="thin">
        <color rgb="FFB7DEE9"/>
      </bottom>
      <diagonal/>
    </border>
  </borders>
  <cellStyleXfs count="5">
    <xf numFmtId="0" fontId="0" fillId="0" borderId="0"/>
    <xf numFmtId="0" fontId="2" fillId="0" borderId="0">
      <protection locked="0"/>
    </xf>
    <xf numFmtId="0" fontId="1" fillId="0" borderId="0"/>
    <xf numFmtId="0" fontId="4" fillId="0" borderId="0" applyNumberFormat="0" applyFill="0" applyBorder="0" applyAlignment="0" applyProtection="0"/>
    <xf numFmtId="0" fontId="7" fillId="0" borderId="0"/>
  </cellStyleXfs>
  <cellXfs count="26">
    <xf numFmtId="0" fontId="0" fillId="0" borderId="0" xfId="0"/>
    <xf numFmtId="0" fontId="3" fillId="0" borderId="0" xfId="0" applyFont="1"/>
    <xf numFmtId="0" fontId="0" fillId="3" borderId="0" xfId="0" applyFill="1" applyAlignment="1">
      <alignment horizontal="left" indent="2"/>
    </xf>
    <xf numFmtId="0" fontId="5" fillId="0" borderId="0" xfId="0" applyFont="1"/>
    <xf numFmtId="0" fontId="9" fillId="0" borderId="0" xfId="0" applyFont="1"/>
    <xf numFmtId="0" fontId="10" fillId="3" borderId="0" xfId="0" applyFont="1" applyFill="1" applyAlignment="1">
      <alignment horizontal="left" indent="2"/>
    </xf>
    <xf numFmtId="0" fontId="0" fillId="4" borderId="0" xfId="0" applyFill="1"/>
    <xf numFmtId="0" fontId="11" fillId="2" borderId="0" xfId="3" applyFont="1" applyFill="1" applyAlignment="1">
      <alignment horizontal="left" vertical="center" indent="2"/>
    </xf>
    <xf numFmtId="0" fontId="12" fillId="3" borderId="0" xfId="3" applyFont="1" applyFill="1" applyAlignment="1">
      <alignment horizontal="left" vertical="center" indent="2"/>
    </xf>
    <xf numFmtId="0" fontId="0" fillId="0" borderId="0" xfId="0" applyAlignment="1">
      <alignment horizontal="left"/>
    </xf>
    <xf numFmtId="37" fontId="0" fillId="4" borderId="0" xfId="0" applyNumberFormat="1" applyFill="1"/>
    <xf numFmtId="37" fontId="0" fillId="0" borderId="0" xfId="0" applyNumberFormat="1"/>
    <xf numFmtId="38" fontId="0" fillId="0" borderId="0" xfId="0" applyNumberFormat="1"/>
    <xf numFmtId="0" fontId="0" fillId="0" borderId="0" xfId="0" applyAlignment="1">
      <alignment horizontal="right"/>
    </xf>
    <xf numFmtId="0" fontId="0" fillId="0" borderId="1" xfId="0" applyBorder="1"/>
    <xf numFmtId="0" fontId="0" fillId="4" borderId="2" xfId="0" applyFill="1" applyBorder="1"/>
    <xf numFmtId="38" fontId="0" fillId="4" borderId="0" xfId="0" applyNumberFormat="1" applyFill="1"/>
    <xf numFmtId="0" fontId="13" fillId="0" borderId="0" xfId="0" applyFont="1"/>
    <xf numFmtId="0" fontId="0" fillId="0" borderId="2" xfId="0" applyBorder="1"/>
    <xf numFmtId="0" fontId="14" fillId="0" borderId="0" xfId="0" applyFont="1"/>
    <xf numFmtId="0" fontId="0" fillId="0" borderId="0" xfId="0" applyProtection="1">
      <protection hidden="1"/>
    </xf>
    <xf numFmtId="0" fontId="0" fillId="4" borderId="0" xfId="0" applyFill="1" applyProtection="1">
      <protection hidden="1"/>
    </xf>
    <xf numFmtId="0" fontId="0" fillId="4" borderId="0" xfId="0" applyFont="1" applyFill="1"/>
    <xf numFmtId="0" fontId="0" fillId="4" borderId="0" xfId="0" applyNumberFormat="1" applyFont="1" applyFill="1"/>
    <xf numFmtId="0" fontId="0" fillId="0" borderId="0" xfId="0" applyNumberFormat="1" applyFont="1" applyFill="1"/>
    <xf numFmtId="0" fontId="8" fillId="3" borderId="0" xfId="0" applyFont="1" applyFill="1" applyAlignment="1">
      <alignment horizontal="left" vertical="center" indent="1"/>
    </xf>
  </cellXfs>
  <cellStyles count="5">
    <cellStyle name="]_x000d__x000a_Zoomed=1_x000d__x000a_Row=0_x000d__x000a_Column=0_x000d__x000a_Height=0_x000d__x000a_Width=0_x000d__x000a_FontName=FoxFont_x000d__x000a_FontStyle=0_x000d__x000a_FontSize=9_x000d__x000a_PrtFontName=FoxPrin" xfId="4" xr:uid="{9D97F5C7-325F-4F44-82CC-A0EC23067EDE}"/>
    <cellStyle name="Hyperlink" xfId="3" builtinId="8"/>
    <cellStyle name="Normal" xfId="0" builtinId="0" customBuiltin="1"/>
    <cellStyle name="Normal 2" xfId="2" xr:uid="{532C599A-796F-4FBD-AA69-D881D31E1863}"/>
    <cellStyle name="Normal 4" xfId="1" xr:uid="{97F59D63-9437-4B9D-80B2-6A3BDDE0259E}"/>
  </cellStyles>
  <dxfs count="190">
    <dxf>
      <font>
        <strike val="0"/>
        <outline val="0"/>
        <shadow val="0"/>
        <u val="none"/>
        <vertAlign val="baseline"/>
        <name val="Aptos Narrow"/>
        <family val="2"/>
        <scheme val="none"/>
      </font>
      <fill>
        <patternFill patternType="solid">
          <fgColor indexed="64"/>
          <bgColor theme="6" tint="0.79998168889431442"/>
        </patternFill>
      </fill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fill>
        <patternFill patternType="solid">
          <fgColor indexed="64"/>
          <bgColor theme="6" tint="0.79998168889431442"/>
        </patternFill>
      </fill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fill>
        <patternFill patternType="solid">
          <fgColor indexed="64"/>
          <bgColor theme="6" tint="0.79998168889431442"/>
        </patternFill>
      </fill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fill>
        <patternFill patternType="solid">
          <fgColor indexed="64"/>
          <bgColor theme="6" tint="0.79998168889431442"/>
        </patternFill>
      </fill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protection locked="1" hidden="1"/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  <fill>
        <patternFill patternType="solid">
          <fgColor indexed="64"/>
          <bgColor theme="6" tint="0.79998168889431442"/>
        </patternFill>
      </fill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  <fill>
        <patternFill patternType="solid">
          <fgColor indexed="64"/>
          <bgColor theme="6" tint="0.79998168889431442"/>
        </patternFill>
      </fill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  <fill>
        <patternFill patternType="solid">
          <fgColor indexed="64"/>
          <bgColor theme="6" tint="0.79998168889431442"/>
        </patternFill>
      </fill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  <fill>
        <patternFill patternType="solid">
          <fgColor indexed="64"/>
          <bgColor theme="6" tint="0.79998168889431442"/>
        </patternFill>
      </fill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</dxf>
    <dxf>
      <font>
        <b val="0"/>
        <i val="0"/>
        <strike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  <numFmt numFmtId="0" formatCode="General"/>
      <fill>
        <patternFill patternType="solid">
          <fgColor indexed="64"/>
          <bgColor theme="6" tint="0.79998168889431442"/>
        </patternFill>
      </fill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  <fill>
        <patternFill patternType="solid">
          <fgColor indexed="64"/>
          <bgColor theme="6" tint="0.79998168889431442"/>
        </patternFill>
      </fill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  <fill>
        <patternFill patternType="solid">
          <fgColor indexed="64"/>
          <bgColor theme="6" tint="0.79998168889431442"/>
        </patternFill>
      </fill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  <fill>
        <patternFill patternType="solid">
          <fgColor indexed="64"/>
          <bgColor theme="6" tint="0.79998168889431442"/>
        </patternFill>
      </fill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  <fill>
        <patternFill patternType="solid">
          <fgColor indexed="64"/>
          <bgColor theme="6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  <fill>
        <patternFill patternType="solid">
          <fgColor indexed="64"/>
          <bgColor theme="6" tint="0.79998168889431442"/>
        </patternFill>
      </fill>
    </dxf>
    <dxf>
      <font>
        <b val="0"/>
        <i val="0"/>
        <strike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  <fill>
        <patternFill patternType="solid">
          <fgColor indexed="64"/>
          <bgColor theme="6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  <fill>
        <patternFill patternType="solid">
          <fgColor indexed="64"/>
          <bgColor theme="6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  <fill>
        <patternFill patternType="solid">
          <fgColor indexed="64"/>
          <bgColor theme="6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  <fill>
        <patternFill patternType="solid">
          <fgColor indexed="64"/>
          <bgColor theme="6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  <fill>
        <patternFill patternType="solid">
          <fgColor indexed="64"/>
          <bgColor theme="6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  <fill>
        <patternFill patternType="solid">
          <fgColor indexed="64"/>
          <bgColor theme="6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  <fill>
        <patternFill patternType="solid">
          <fgColor indexed="64"/>
          <bgColor theme="6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  <fill>
        <patternFill patternType="solid">
          <fgColor indexed="64"/>
          <bgColor theme="6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  <fill>
        <patternFill patternType="solid">
          <fgColor indexed="64"/>
          <bgColor theme="6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  <fill>
        <patternFill patternType="solid">
          <fgColor indexed="64"/>
          <bgColor theme="6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  <fill>
        <patternFill patternType="solid">
          <fgColor indexed="64"/>
          <bgColor theme="6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  <fill>
        <patternFill patternType="solid">
          <fgColor indexed="64"/>
          <bgColor theme="6" tint="0.79998168889431442"/>
        </patternFill>
      </fill>
    </dxf>
    <dxf>
      <font>
        <b val="0"/>
        <i val="0"/>
        <strike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  <numFmt numFmtId="0" formatCode="General"/>
      <fill>
        <patternFill patternType="solid">
          <fgColor indexed="64"/>
          <bgColor theme="6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  <fill>
        <patternFill patternType="solid">
          <fgColor indexed="64"/>
          <bgColor theme="6" tint="0.79998168889431442"/>
        </patternFill>
      </fill>
    </dxf>
    <dxf>
      <border outline="0">
        <top style="thin">
          <color rgb="FFB7DEE9"/>
        </top>
      </border>
    </dxf>
    <dxf>
      <border diagonalUp="0" diagonalDown="0">
        <left style="thin">
          <color rgb="FFB7DEE9"/>
        </left>
        <right style="thin">
          <color rgb="FFB7DEE9"/>
        </right>
        <top style="thin">
          <color rgb="FFB7DEE9"/>
        </top>
        <bottom style="thin">
          <color rgb="FFB7DEE9"/>
        </bottom>
      </border>
    </dxf>
    <dxf>
      <font>
        <b val="0"/>
        <i val="0"/>
        <strike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</dxf>
    <dxf>
      <border outline="0">
        <bottom style="thin">
          <color rgb="FFB7DEE9"/>
        </bottom>
      </border>
    </dxf>
    <dxf>
      <font>
        <b val="0"/>
        <i val="0"/>
        <strike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  <numFmt numFmtId="6" formatCode="#,##0_);[Red]\(#,##0\)"/>
      <fill>
        <patternFill patternType="solid">
          <fgColor indexed="64"/>
          <bgColor theme="6" tint="0.79998168889431442"/>
        </patternFill>
      </fill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  <numFmt numFmtId="6" formatCode="#,##0_);[Red]\(#,##0\)"/>
      <fill>
        <patternFill patternType="solid">
          <fgColor indexed="64"/>
          <bgColor theme="6" tint="0.79998168889431442"/>
        </patternFill>
      </fill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  <numFmt numFmtId="6" formatCode="#,##0_);[Red]\(#,##0\)"/>
      <fill>
        <patternFill patternType="solid">
          <fgColor indexed="64"/>
          <bgColor theme="6" tint="0.79998168889431442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  <fill>
        <patternFill patternType="solid">
          <fgColor indexed="64"/>
          <bgColor theme="6" tint="0.79998168889431442"/>
        </patternFill>
      </fill>
    </dxf>
    <dxf>
      <font>
        <b val="0"/>
        <i val="0"/>
        <strike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  <fill>
        <patternFill patternType="solid">
          <fgColor indexed="64"/>
          <bgColor theme="6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  <fill>
        <patternFill patternType="solid">
          <fgColor indexed="64"/>
          <bgColor theme="6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  <fill>
        <patternFill patternType="solid">
          <fgColor indexed="64"/>
          <bgColor theme="6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</dxf>
    <dxf>
      <font>
        <b val="0"/>
        <i val="0"/>
        <strike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  <numFmt numFmtId="0" formatCode="General"/>
      <fill>
        <patternFill patternType="solid">
          <fgColor indexed="64"/>
          <bgColor theme="6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  <numFmt numFmtId="0" formatCode="General"/>
      <fill>
        <patternFill patternType="solid">
          <fgColor indexed="64"/>
          <bgColor theme="6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  <fill>
        <patternFill patternType="solid">
          <fgColor indexed="64"/>
          <bgColor theme="6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  <fill>
        <patternFill patternType="solid">
          <fgColor indexed="64"/>
          <bgColor theme="6" tint="0.79998168889431442"/>
        </patternFill>
      </fill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  <fill>
        <patternFill patternType="solid">
          <fgColor indexed="64"/>
          <bgColor theme="6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  <numFmt numFmtId="6" formatCode="#,##0_);[Red]\(#,##0\)"/>
      <fill>
        <patternFill patternType="solid">
          <fgColor indexed="64"/>
          <bgColor theme="6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  <numFmt numFmtId="6" formatCode="#,##0_);[Red]\(#,##0\)"/>
      <fill>
        <patternFill patternType="solid">
          <fgColor indexed="64"/>
          <bgColor theme="6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  <fill>
        <patternFill patternType="solid">
          <fgColor indexed="64"/>
          <bgColor theme="6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rgb="FFB7DEE9"/>
        </top>
        <bottom style="thin">
          <color rgb="FFB7DEE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  <fill>
        <patternFill patternType="solid">
          <fgColor indexed="64"/>
          <bgColor theme="6" tint="0.79998168889431442"/>
        </patternFill>
      </fill>
    </dxf>
    <dxf>
      <border outline="0">
        <top style="thin">
          <color rgb="FFB7DEE9"/>
        </top>
      </border>
    </dxf>
    <dxf>
      <border diagonalUp="0" diagonalDown="0">
        <left style="thin">
          <color rgb="FFB7DEE9"/>
        </left>
        <right style="thin">
          <color rgb="FFB7DEE9"/>
        </right>
        <top style="thin">
          <color rgb="FFB7DEE9"/>
        </top>
        <bottom style="thin">
          <color rgb="FFB7DEE9"/>
        </bottom>
      </border>
    </dxf>
    <dxf>
      <font>
        <b val="0"/>
        <i val="0"/>
        <strike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</dxf>
    <dxf>
      <border outline="0">
        <bottom style="thin">
          <color rgb="FFB7DEE9"/>
        </bottom>
      </border>
    </dxf>
    <dxf>
      <font>
        <b val="0"/>
        <i val="0"/>
        <strike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  <numFmt numFmtId="0" formatCode="General"/>
      <fill>
        <patternFill patternType="solid">
          <fgColor indexed="64"/>
          <bgColor theme="6" tint="0.79998168889431442"/>
        </patternFill>
      </fill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  <numFmt numFmtId="6" formatCode="#,##0_);[Red]\(#,##0\)"/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  <fill>
        <patternFill patternType="solid">
          <fgColor indexed="64"/>
          <bgColor theme="6" tint="0.79998168889431442"/>
        </patternFill>
      </fill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  <fill>
        <patternFill patternType="solid">
          <fgColor indexed="64"/>
          <bgColor theme="6" tint="0.79998168889431442"/>
        </patternFill>
      </fill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  <fill>
        <patternFill patternType="solid">
          <fgColor indexed="64"/>
          <bgColor theme="6" tint="0.79998168889431442"/>
        </patternFill>
      </fill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  <fill>
        <patternFill patternType="solid">
          <fgColor indexed="64"/>
          <bgColor theme="6" tint="0.79998168889431442"/>
        </patternFill>
      </fill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  <fill>
        <patternFill patternType="solid">
          <fgColor indexed="64"/>
          <bgColor theme="6" tint="0.79998168889431442"/>
        </patternFill>
      </fill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  <fill>
        <patternFill patternType="solid">
          <fgColor indexed="64"/>
          <bgColor theme="6" tint="0.79998168889431442"/>
        </patternFill>
      </fill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  <numFmt numFmtId="0" formatCode="General"/>
      <fill>
        <patternFill patternType="solid">
          <fgColor indexed="64"/>
          <bgColor theme="6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  <fill>
        <patternFill patternType="solid">
          <fgColor indexed="64"/>
          <bgColor theme="6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  <numFmt numFmtId="0" formatCode="General"/>
      <fill>
        <patternFill patternType="solid">
          <fgColor indexed="64"/>
          <bgColor theme="6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  <fill>
        <patternFill patternType="solid">
          <fgColor rgb="FF000000"/>
          <bgColor rgb="FFFEF2CD"/>
        </patternFill>
      </fill>
    </dxf>
    <dxf>
      <font>
        <b val="0"/>
        <i val="0"/>
        <strike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  <numFmt numFmtId="5" formatCode="#,##0_);\(#,##0\)"/>
      <fill>
        <patternFill patternType="solid">
          <fgColor indexed="64"/>
          <bgColor theme="6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  <fill>
        <patternFill patternType="solid">
          <fgColor indexed="64"/>
          <bgColor theme="6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  <numFmt numFmtId="0" formatCode="General"/>
      <fill>
        <patternFill patternType="solid">
          <fgColor indexed="64"/>
          <bgColor theme="6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  <fill>
        <patternFill patternType="solid">
          <fgColor indexed="64"/>
          <bgColor theme="6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  <fill>
        <patternFill patternType="solid">
          <fgColor indexed="64"/>
          <bgColor theme="6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  <fill>
        <patternFill patternType="solid">
          <fgColor indexed="64"/>
          <bgColor theme="6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  <fill>
        <patternFill patternType="solid">
          <fgColor indexed="64"/>
          <bgColor theme="6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  <fill>
        <patternFill patternType="solid">
          <fgColor indexed="64"/>
          <bgColor theme="6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  <fill>
        <patternFill patternType="solid">
          <fgColor indexed="64"/>
          <bgColor theme="6" tint="0.79998168889431442"/>
        </patternFill>
      </fill>
    </dxf>
    <dxf>
      <font>
        <b val="0"/>
        <i val="0"/>
        <strike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  <fill>
        <patternFill patternType="solid">
          <fgColor indexed="64"/>
          <bgColor theme="6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  <fill>
        <patternFill patternType="solid">
          <fgColor indexed="64"/>
          <bgColor theme="6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  <fill>
        <patternFill patternType="solid">
          <fgColor indexed="64"/>
          <bgColor theme="6" tint="0.79998168889431442"/>
        </patternFill>
      </fill>
    </dxf>
    <dxf>
      <font>
        <b val="0"/>
        <i val="0"/>
        <strike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</dxf>
    <dxf>
      <fill>
        <gradientFill degree="90">
          <stop position="0">
            <color theme="0"/>
          </stop>
          <stop position="1">
            <color rgb="FF92CDDD"/>
          </stop>
        </gradientFill>
      </fill>
    </dxf>
    <dxf>
      <fill>
        <gradientFill degree="90">
          <stop position="0">
            <color rgb="FF92CDDD"/>
          </stop>
          <stop position="1">
            <color rgb="FFDAEEF4"/>
          </stop>
        </gradientFill>
      </fill>
    </dxf>
    <dxf>
      <fill>
        <patternFill patternType="none">
          <bgColor auto="1"/>
        </patternFill>
      </fill>
      <border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  <vertical style="thin">
          <color theme="8"/>
        </vertical>
        <horizontal style="thin">
          <color theme="8"/>
        </horizontal>
      </border>
    </dxf>
    <dxf>
      <fill>
        <gradientFill degree="90">
          <stop position="0">
            <color theme="0"/>
          </stop>
          <stop position="1">
            <color rgb="FF92CDDD"/>
          </stop>
        </gradientFill>
      </fill>
    </dxf>
    <dxf>
      <fill>
        <gradientFill degree="90">
          <stop position="0">
            <color rgb="FF92CDDD"/>
          </stop>
          <stop position="1">
            <color rgb="FFDAEEF4"/>
          </stop>
        </gradientFill>
      </fill>
    </dxf>
    <dxf>
      <fill>
        <patternFill patternType="none">
          <bgColor auto="1"/>
        </patternFill>
      </fill>
      <border>
        <left style="thin">
          <color rgb="FF92CDDD"/>
        </left>
        <right style="thin">
          <color rgb="FF92CDDD"/>
        </right>
        <top style="thin">
          <color rgb="FF92CDDD"/>
        </top>
        <bottom style="thin">
          <color rgb="FF92CDDD"/>
        </bottom>
        <vertical style="thin">
          <color rgb="FF92CDDD"/>
        </vertical>
        <horizontal style="thin">
          <color rgb="FF92CDDD"/>
        </horizontal>
      </border>
    </dxf>
    <dxf>
      <fill>
        <patternFill>
          <bgColor rgb="FFDAEEF3"/>
        </patternFill>
      </fill>
      <border>
        <left/>
        <right/>
        <top style="thin">
          <color rgb="FF92CDDC"/>
        </top>
        <bottom style="thin">
          <color rgb="FF92CDDC"/>
        </bottom>
        <vertical/>
        <horizontal style="thin">
          <color rgb="FF92CDDC"/>
        </horizontal>
      </border>
    </dxf>
    <dxf>
      <font>
        <b/>
        <i val="0"/>
      </font>
      <fill>
        <gradientFill degree="90">
          <stop position="0">
            <color rgb="FFDAEEF4"/>
          </stop>
          <stop position="1">
            <color rgb="FF92CDDD"/>
          </stop>
        </gradientFill>
      </fill>
      <border>
        <left/>
        <right/>
        <top style="thin">
          <color rgb="FF92CDDC"/>
        </top>
        <bottom style="thin">
          <color rgb="FF92CDDC"/>
        </bottom>
        <vertical/>
        <horizontal style="thin">
          <color rgb="FF92CDDC"/>
        </horizontal>
      </border>
    </dxf>
    <dxf>
      <font>
        <b val="0"/>
        <i val="0"/>
      </font>
      <border>
        <bottom style="thin">
          <color theme="8" tint="0.59996337778862885"/>
        </bottom>
      </border>
    </dxf>
    <dxf>
      <font>
        <b/>
        <i val="0"/>
      </font>
      <border>
        <bottom style="thin">
          <color rgb="FF92CDDC"/>
        </bottom>
      </border>
    </dxf>
    <dxf>
      <font>
        <b/>
        <i val="0"/>
      </font>
      <fill>
        <gradientFill degree="90">
          <stop position="0">
            <color theme="0"/>
          </stop>
          <stop position="1">
            <color theme="0" tint="-0.1490218817712943"/>
          </stop>
        </gradientFill>
      </fill>
      <border>
        <bottom style="thin">
          <color rgb="FF92CDDC"/>
        </bottom>
      </border>
    </dxf>
    <dxf>
      <border>
        <left style="thin">
          <color rgb="FF92CDDC"/>
        </left>
        <right style="thin">
          <color rgb="FF92CDDC"/>
        </right>
      </border>
    </dxf>
    <dxf>
      <border>
        <right style="thin">
          <color rgb="FF92CDDC"/>
        </right>
      </border>
    </dxf>
    <dxf>
      <font>
        <b/>
        <i val="0"/>
      </font>
      <fill>
        <gradientFill degree="90">
          <stop position="0">
            <color theme="0"/>
          </stop>
          <stop position="1">
            <color rgb="FF92CDDD"/>
          </stop>
        </gradientFill>
      </fill>
      <border>
        <top style="thin">
          <color rgb="FF92CDDC"/>
        </top>
        <bottom style="thin">
          <color rgb="FF92CDDC"/>
        </bottom>
      </border>
    </dxf>
    <dxf>
      <font>
        <b/>
        <i val="0"/>
      </font>
      <fill>
        <gradientFill degree="90">
          <stop position="0">
            <color rgb="FF92CDDD"/>
          </stop>
          <stop position="1">
            <color rgb="FFDAEEF4"/>
          </stop>
        </gradientFill>
      </fill>
      <border>
        <left/>
        <right/>
        <top style="thin">
          <color rgb="FF92CDDC"/>
        </top>
        <bottom style="double">
          <color rgb="FF92CDDC"/>
        </bottom>
        <vertical/>
        <horizontal/>
      </border>
    </dxf>
    <dxf>
      <fill>
        <gradientFill degree="90">
          <stop position="0">
            <color theme="0"/>
          </stop>
          <stop position="1">
            <color theme="0" tint="-5.0965910824915313E-2"/>
          </stop>
        </gradientFill>
      </fill>
    </dxf>
    <dxf>
      <fill>
        <gradientFill degree="90">
          <stop position="0">
            <color theme="0"/>
          </stop>
          <stop position="1">
            <color rgb="FF92CDDD"/>
          </stop>
        </gradientFill>
      </fill>
    </dxf>
    <dxf>
      <fill>
        <gradientFill degree="90">
          <stop position="0">
            <color rgb="FF92CDDD"/>
          </stop>
          <stop position="1">
            <color rgb="FFDAEEF4"/>
          </stop>
        </gradientFill>
      </fill>
    </dxf>
    <dxf>
      <fill>
        <patternFill patternType="none">
          <bgColor auto="1"/>
        </patternFill>
      </fill>
      <border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  <vertical style="thin">
          <color theme="8"/>
        </vertical>
        <horizontal style="thin">
          <color theme="8"/>
        </horizontal>
      </border>
    </dxf>
    <dxf>
      <fill>
        <gradientFill degree="90">
          <stop position="0">
            <color theme="0"/>
          </stop>
          <stop position="1">
            <color theme="0" tint="-5.0965910824915313E-2"/>
          </stop>
        </gradientFill>
      </fill>
    </dxf>
    <dxf>
      <fill>
        <gradientFill degree="90">
          <stop position="0">
            <color theme="0"/>
          </stop>
          <stop position="1">
            <color rgb="FF92CDDD"/>
          </stop>
        </gradientFill>
      </fill>
    </dxf>
    <dxf>
      <fill>
        <gradientFill degree="90">
          <stop position="0">
            <color rgb="FF92CDDD"/>
          </stop>
          <stop position="1">
            <color rgb="FFDAEEF4"/>
          </stop>
        </gradientFill>
      </fill>
    </dxf>
    <dxf>
      <fill>
        <patternFill patternType="none">
          <bgColor auto="1"/>
        </patternFill>
      </fill>
      <border>
        <left style="thin">
          <color rgb="FFB7DEE9"/>
        </left>
        <right style="thin">
          <color rgb="FFB7DEE9"/>
        </right>
        <top style="thin">
          <color rgb="FFB7DEE9"/>
        </top>
        <bottom style="thin">
          <color rgb="FFB7DEE9"/>
        </bottom>
        <vertical style="thin">
          <color rgb="FFB7DEE9"/>
        </vertical>
        <horizontal style="thin">
          <color rgb="FFB7DEE9"/>
        </horizontal>
      </border>
    </dxf>
    <dxf>
      <fill>
        <gradientFill>
          <stop position="0">
            <color rgb="FFDAEEF3"/>
          </stop>
          <stop position="1">
            <color rgb="FF92CDDC"/>
          </stop>
        </gradientFill>
      </fill>
      <border>
        <left style="thin">
          <color rgb="FF92CDDC"/>
        </left>
        <right style="thin">
          <color rgb="FF92CDDC"/>
        </right>
        <top style="thin">
          <color rgb="FF92CDDC"/>
        </top>
        <bottom style="thin">
          <color rgb="FF92CDDC"/>
        </bottom>
        <vertical style="thin">
          <color rgb="FF92CDDC"/>
        </vertical>
        <horizontal style="thin">
          <color rgb="FF92CDDC"/>
        </horizontal>
      </border>
    </dxf>
    <dxf>
      <border>
        <horizontal/>
      </border>
    </dxf>
    <dxf>
      <border>
        <horizontal/>
      </border>
    </dxf>
    <dxf>
      <border>
        <horizontal/>
      </border>
    </dxf>
    <dxf>
      <border>
        <vertical/>
      </border>
    </dxf>
    <dxf>
      <border>
        <vertical/>
      </border>
    </dxf>
    <dxf>
      <border>
        <vertical/>
      </border>
    </dxf>
    <dxf>
      <fill>
        <gradientFill degree="90">
          <stop position="0">
            <color theme="0"/>
          </stop>
          <stop position="1">
            <color theme="0" tint="-5.0965910824915313E-2"/>
          </stop>
        </gradientFill>
      </fill>
    </dxf>
    <dxf>
      <fill>
        <gradientFill degree="90">
          <stop position="0">
            <color theme="0"/>
          </stop>
          <stop position="1">
            <color rgb="FFDCEFF4"/>
          </stop>
        </gradientFill>
      </fill>
    </dxf>
    <dxf>
      <fill>
        <gradientFill degree="90">
          <stop position="0">
            <color theme="0"/>
          </stop>
          <stop position="1">
            <color rgb="FFB7DEE9"/>
          </stop>
        </gradientFill>
      </fill>
    </dxf>
    <dxf>
      <fill>
        <patternFill patternType="none">
          <bgColor auto="1"/>
        </patternFill>
      </fill>
      <border>
        <left/>
        <right style="thin">
          <color theme="8"/>
        </right>
        <top/>
        <bottom style="thin">
          <color theme="8"/>
        </bottom>
        <vertical/>
        <horizontal/>
      </border>
    </dxf>
    <dxf>
      <fill>
        <patternFill>
          <bgColor rgb="FFD8E4BD"/>
        </patternFill>
      </fill>
    </dxf>
    <dxf>
      <fill>
        <gradientFill degree="90">
          <stop position="0">
            <color theme="0"/>
          </stop>
          <stop position="1">
            <color rgb="FF92CDDC"/>
          </stop>
        </gradientFill>
      </fill>
      <border>
        <left style="thin">
          <color rgb="FF92CDDC"/>
        </left>
        <right style="thin">
          <color rgb="FF92CDDC"/>
        </right>
        <top style="thin">
          <color rgb="FF92CDDC"/>
        </top>
        <bottom style="thin">
          <color rgb="FF92CDDC"/>
        </bottom>
        <vertical style="thin">
          <color rgb="FF92CDDC"/>
        </vertical>
        <horizontal style="thin">
          <color rgb="FF92CDDC"/>
        </horizontal>
      </border>
    </dxf>
    <dxf>
      <fill>
        <gradientFill degree="90">
          <stop position="0">
            <color rgb="FF92CDDD"/>
          </stop>
          <stop position="1">
            <color rgb="FFDAEEF4"/>
          </stop>
        </gradientFill>
      </fill>
      <border>
        <left style="thin">
          <color rgb="FF92CDDC"/>
        </left>
        <right style="thin">
          <color rgb="FF92CDDC"/>
        </right>
        <top style="thin">
          <color rgb="FF92CDDC"/>
        </top>
        <bottom style="thin">
          <color rgb="FF92CDDC"/>
        </bottom>
        <vertical style="thin">
          <color rgb="FF92CDDC"/>
        </vertical>
        <horizontal/>
      </border>
    </dxf>
    <dxf>
      <border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  <vertical style="thin">
          <color theme="8"/>
        </vertical>
        <horizontal style="thin">
          <color theme="8"/>
        </horizontal>
      </border>
    </dxf>
    <dxf>
      <fill>
        <gradientFill>
          <stop position="0">
            <color rgb="FFDAEEF4"/>
          </stop>
          <stop position="1">
            <color rgb="FF92CDDD"/>
          </stop>
        </gradientFill>
      </fill>
      <border>
        <left style="thin">
          <color rgb="FFB7DEE9"/>
        </left>
        <right style="thin">
          <color rgb="FFB7DEE9"/>
        </right>
        <top style="thin">
          <color rgb="FFB7DEE9"/>
        </top>
        <bottom style="thin">
          <color rgb="FFB7DEE9"/>
        </bottom>
        <vertical style="thin">
          <color rgb="FFB7DEE9"/>
        </vertical>
        <horizontal style="thin">
          <color rgb="FFB7DEE9"/>
        </horizontal>
      </border>
    </dxf>
    <dxf>
      <fill>
        <gradientFill degree="90">
          <stop position="0">
            <color theme="0"/>
          </stop>
          <stop position="1">
            <color theme="0" tint="-5.0965910824915313E-2"/>
          </stop>
        </gradientFill>
      </fill>
    </dxf>
    <dxf>
      <fill>
        <gradientFill degree="90">
          <stop position="0">
            <color theme="0"/>
          </stop>
          <stop position="1">
            <color rgb="FFDAEEF4"/>
          </stop>
        </gradientFill>
      </fill>
    </dxf>
    <dxf>
      <fill>
        <gradientFill degree="90">
          <stop position="0">
            <color theme="0"/>
          </stop>
          <stop position="1">
            <color rgb="FFB7DEE8"/>
          </stop>
        </gradientFill>
      </fill>
    </dxf>
    <dxf>
      <fill>
        <patternFill patternType="none">
          <bgColor auto="1"/>
        </patternFill>
      </fill>
      <border>
        <left/>
        <right style="thin">
          <color theme="8"/>
        </right>
        <top/>
        <bottom style="thin">
          <color theme="8"/>
        </bottom>
        <vertical/>
        <horizontal/>
      </border>
    </dxf>
    <dxf>
      <fill>
        <patternFill>
          <bgColor rgb="FFD8E4BD"/>
        </patternFill>
      </fill>
    </dxf>
    <dxf>
      <fill>
        <gradientFill degree="90">
          <stop position="0">
            <color theme="0"/>
          </stop>
          <stop position="1">
            <color rgb="FF92CDDD"/>
          </stop>
        </gradientFill>
      </fill>
      <border>
        <left style="thin">
          <color rgb="FF92CDDC"/>
        </left>
        <right style="thin">
          <color rgb="FF92CDDC"/>
        </right>
        <top style="thin">
          <color rgb="FF92CDDC"/>
        </top>
        <bottom style="thin">
          <color rgb="FF92CDDC"/>
        </bottom>
        <vertical style="thin">
          <color rgb="FF92CDDC"/>
        </vertical>
        <horizontal style="thin">
          <color rgb="FF92CDDC"/>
        </horizontal>
      </border>
    </dxf>
    <dxf>
      <fill>
        <gradientFill degree="90">
          <stop position="0">
            <color rgb="FF92CDDC"/>
          </stop>
          <stop position="1">
            <color rgb="FFDCEFF4"/>
          </stop>
        </gradientFill>
      </fill>
      <border diagonalUp="1">
        <left style="thin">
          <color rgb="FF92CDDC"/>
        </left>
        <right style="thin">
          <color rgb="FF92CDDC"/>
        </right>
        <top style="thin">
          <color rgb="FF92CDDC"/>
        </top>
        <bottom style="thin">
          <color rgb="FF92CDDC"/>
        </bottom>
        <diagonal style="thin">
          <color rgb="FF92CDDC"/>
        </diagonal>
        <vertical style="thin">
          <color rgb="FF92CDDC"/>
        </vertical>
        <horizontal/>
      </border>
    </dxf>
    <dxf>
      <border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  <vertical style="thin">
          <color theme="8"/>
        </vertical>
        <horizontal style="thin">
          <color theme="8"/>
        </horizontal>
      </border>
    </dxf>
    <dxf>
      <fill>
        <gradientFill>
          <stop position="0">
            <color rgb="FFDAEEF4"/>
          </stop>
          <stop position="1">
            <color rgb="FF92CDDD"/>
          </stop>
        </gradientFill>
      </fill>
      <border>
        <left style="thin">
          <color rgb="FFB7DEE9"/>
        </left>
        <right style="thin">
          <color rgb="FFB7DEE9"/>
        </right>
        <top style="thin">
          <color rgb="FFB7DEE9"/>
        </top>
        <bottom style="thin">
          <color rgb="FFB7DEE9"/>
        </bottom>
        <vertical style="thin">
          <color rgb="FFB7DEE9"/>
        </vertical>
        <horizontal style="thin">
          <color rgb="FFB7DEE9"/>
        </horizontal>
      </border>
    </dxf>
    <dxf>
      <fill>
        <gradientFill degree="90">
          <stop position="0">
            <color theme="0"/>
          </stop>
          <stop position="1">
            <color theme="0" tint="-5.0965910824915313E-2"/>
          </stop>
        </gradientFill>
      </fill>
    </dxf>
    <dxf>
      <fill>
        <gradientFill degree="90">
          <stop position="0">
            <color theme="0"/>
          </stop>
          <stop position="1">
            <color rgb="FFDAEEF4"/>
          </stop>
        </gradientFill>
      </fill>
    </dxf>
    <dxf>
      <fill>
        <gradientFill degree="90">
          <stop position="0">
            <color theme="0"/>
          </stop>
          <stop position="1">
            <color rgb="FFB7DEE8"/>
          </stop>
        </gradientFill>
      </fill>
    </dxf>
    <dxf>
      <fill>
        <patternFill patternType="none">
          <bgColor auto="1"/>
        </patternFill>
      </fill>
      <border>
        <left/>
        <right style="thin">
          <color theme="8"/>
        </right>
        <top/>
        <bottom style="thin">
          <color theme="8"/>
        </bottom>
        <vertical/>
        <horizontal/>
      </border>
    </dxf>
    <dxf>
      <fill>
        <patternFill>
          <bgColor rgb="FFD8E4BD"/>
        </patternFill>
      </fill>
    </dxf>
    <dxf>
      <fill>
        <gradientFill degree="90">
          <stop position="0">
            <color theme="0"/>
          </stop>
          <stop position="1">
            <color rgb="FF92CDDD"/>
          </stop>
        </gradientFill>
      </fill>
      <border>
        <left style="thin">
          <color rgb="FF92CDDC"/>
        </left>
        <right style="thin">
          <color rgb="FF92CDDC"/>
        </right>
        <top style="thin">
          <color rgb="FF92CDDC"/>
        </top>
        <bottom style="thin">
          <color rgb="FF92CDDC"/>
        </bottom>
        <vertical style="thin">
          <color rgb="FF92CDDC"/>
        </vertical>
        <horizontal style="thin">
          <color rgb="FF92CDDC"/>
        </horizontal>
      </border>
    </dxf>
    <dxf>
      <fill>
        <gradientFill degree="90">
          <stop position="0">
            <color rgb="FF92CDDC"/>
          </stop>
          <stop position="1">
            <color rgb="FFDCEFF4"/>
          </stop>
        </gradientFill>
      </fill>
      <border diagonalUp="1">
        <left style="thin">
          <color rgb="FF92CDDC"/>
        </left>
        <right style="thin">
          <color rgb="FF92CDDC"/>
        </right>
        <top style="thin">
          <color rgb="FF92CDDC"/>
        </top>
        <bottom style="thin">
          <color rgb="FF92CDDC"/>
        </bottom>
        <diagonal style="thin">
          <color rgb="FF92CDDC"/>
        </diagonal>
        <vertical style="thin">
          <color rgb="FF92CDDC"/>
        </vertical>
        <horizontal/>
      </border>
    </dxf>
    <dxf>
      <border>
        <left style="thin">
          <color rgb="FF92CDDC"/>
        </left>
        <right style="thin">
          <color rgb="FF92CDDC"/>
        </right>
        <top style="thin">
          <color rgb="FF92CDDC"/>
        </top>
        <bottom style="thin">
          <color rgb="FF92CDDC"/>
        </bottom>
        <vertical style="thin">
          <color rgb="FF92CDDC"/>
        </vertical>
        <horizontal style="thin">
          <color rgb="FF92CDDC"/>
        </horizontal>
      </border>
    </dxf>
    <dxf>
      <fill>
        <gradientFill>
          <stop position="0">
            <color rgb="FFDAEEF3"/>
          </stop>
          <stop position="1">
            <color rgb="FF92CDDC"/>
          </stop>
        </gradientFill>
      </fill>
      <border>
        <left style="thin">
          <color rgb="FF92CDDC"/>
        </left>
        <right style="thin">
          <color rgb="FF92CDDC"/>
        </right>
        <top style="thin">
          <color rgb="FF92CDDC"/>
        </top>
        <bottom style="thin">
          <color rgb="FF92CDDC"/>
        </bottom>
        <vertical style="thin">
          <color rgb="FF92CDDC"/>
        </vertical>
        <horizontal style="thin">
          <color rgb="FF92CDDC"/>
        </horizontal>
      </border>
    </dxf>
    <dxf>
      <border>
        <horizontal/>
      </border>
    </dxf>
    <dxf>
      <border>
        <horizontal/>
      </border>
    </dxf>
    <dxf>
      <border>
        <horizontal/>
      </border>
    </dxf>
    <dxf>
      <border>
        <vertical/>
      </border>
    </dxf>
    <dxf>
      <border>
        <vertical/>
      </border>
    </dxf>
    <dxf>
      <border>
        <vertical/>
      </border>
    </dxf>
    <dxf>
      <fill>
        <gradientFill degree="90">
          <stop position="0">
            <color theme="0"/>
          </stop>
          <stop position="1">
            <color theme="0" tint="-5.0965910824915313E-2"/>
          </stop>
        </gradientFill>
      </fill>
    </dxf>
    <dxf>
      <fill>
        <gradientFill degree="90">
          <stop position="0">
            <color theme="0"/>
          </stop>
          <stop position="1">
            <color rgb="FFDCEFF4"/>
          </stop>
        </gradientFill>
      </fill>
    </dxf>
    <dxf>
      <fill>
        <gradientFill degree="90">
          <stop position="0">
            <color theme="0"/>
          </stop>
          <stop position="1">
            <color rgb="FFB7DEE9"/>
          </stop>
        </gradientFill>
      </fill>
    </dxf>
    <dxf>
      <fill>
        <patternFill patternType="none">
          <bgColor auto="1"/>
        </patternFill>
      </fill>
      <border>
        <left/>
        <right style="thin">
          <color theme="8"/>
        </right>
        <top/>
        <bottom style="thin">
          <color theme="8"/>
        </bottom>
        <vertical/>
        <horizontal/>
      </border>
    </dxf>
    <dxf>
      <fill>
        <patternFill>
          <bgColor rgb="FFD8E4BD"/>
        </patternFill>
      </fill>
    </dxf>
    <dxf>
      <fill>
        <gradientFill degree="90">
          <stop position="0">
            <color theme="0"/>
          </stop>
          <stop position="1">
            <color rgb="FF92CDDC"/>
          </stop>
        </gradientFill>
      </fill>
      <border>
        <left style="thin">
          <color rgb="FF92CDDC"/>
        </left>
        <right style="thin">
          <color rgb="FF92CDDC"/>
        </right>
        <top style="thin">
          <color rgb="FF92CDDC"/>
        </top>
        <bottom style="thin">
          <color rgb="FF92CDDC"/>
        </bottom>
        <vertical style="thin">
          <color rgb="FF92CDDC"/>
        </vertical>
        <horizontal style="thin">
          <color rgb="FF92CDDC"/>
        </horizontal>
      </border>
    </dxf>
    <dxf>
      <fill>
        <gradientFill degree="90">
          <stop position="0">
            <color rgb="FF92CDDD"/>
          </stop>
          <stop position="1">
            <color rgb="FFDAEEF4"/>
          </stop>
        </gradientFill>
      </fill>
      <border>
        <left style="thin">
          <color rgb="FF92CDDC"/>
        </left>
        <right style="thin">
          <color rgb="FF92CDDC"/>
        </right>
        <top style="thin">
          <color rgb="FF92CDDC"/>
        </top>
        <bottom style="thin">
          <color rgb="FF92CDDC"/>
        </bottom>
        <vertical style="thin">
          <color rgb="FF92CDDC"/>
        </vertical>
        <horizontal/>
      </border>
    </dxf>
    <dxf>
      <border>
        <left style="thin">
          <color rgb="FF92CDDC"/>
        </left>
        <right style="thin">
          <color rgb="FF92CDDC"/>
        </right>
        <top style="thin">
          <color rgb="FF92CDDC"/>
        </top>
        <bottom style="thin">
          <color rgb="FF92CDDC"/>
        </bottom>
        <vertical style="thin">
          <color rgb="FF92CDDC"/>
        </vertical>
        <horizontal style="thin">
          <color rgb="FF92CDDC"/>
        </horizontal>
      </border>
    </dxf>
  </dxfs>
  <tableStyles count="9" defaultTableStyle="BlueTable" defaultPivotStyle="BluePivot">
    <tableStyle name="BluePivot" table="0" count="15" xr9:uid="{A6A77F86-3318-4900-8C0B-73AD4CBE8478}">
      <tableStyleElement type="wholeTable" dxfId="189"/>
      <tableStyleElement type="headerRow" dxfId="188"/>
      <tableStyleElement type="totalRow" dxfId="187"/>
      <tableStyleElement type="firstRowStripe" dxfId="186"/>
      <tableStyleElement type="firstHeaderCell" dxfId="185"/>
      <tableStyleElement type="firstSubtotalRow" dxfId="184"/>
      <tableStyleElement type="secondSubtotalRow" dxfId="183"/>
      <tableStyleElement type="thirdSubtotalRow" dxfId="182"/>
      <tableStyleElement type="firstColumnSubheading" dxfId="181"/>
      <tableStyleElement type="secondColumnSubheading" dxfId="180"/>
      <tableStyleElement type="thirdColumnSubheading" dxfId="179"/>
      <tableStyleElement type="firstRowSubheading" dxfId="178"/>
      <tableStyleElement type="secondRowSubheading" dxfId="177"/>
      <tableStyleElement type="thirdRowSubheading" dxfId="176"/>
      <tableStyleElement type="pageFieldLabels" dxfId="175"/>
    </tableStyle>
    <tableStyle name="BluePivot 2" table="0" count="9" xr9:uid="{C9ACEAED-2B2A-44C0-969C-3EF8D66EB7B3}">
      <tableStyleElement type="wholeTable" dxfId="174"/>
      <tableStyleElement type="headerRow" dxfId="173"/>
      <tableStyleElement type="totalRow" dxfId="172"/>
      <tableStyleElement type="firstRowStripe" dxfId="171"/>
      <tableStyleElement type="firstHeaderCell" dxfId="170"/>
      <tableStyleElement type="firstSubtotalRow" dxfId="169"/>
      <tableStyleElement type="secondSubtotalRow" dxfId="168"/>
      <tableStyleElement type="thirdSubtotalRow" dxfId="167"/>
      <tableStyleElement type="pageFieldLabels" dxfId="166"/>
    </tableStyle>
    <tableStyle name="BluePivot 2B" table="0" count="9" xr9:uid="{4D487412-B364-4C33-B416-A644A5FBE8BF}">
      <tableStyleElement type="wholeTable" dxfId="165"/>
      <tableStyleElement type="headerRow" dxfId="164"/>
      <tableStyleElement type="totalRow" dxfId="163"/>
      <tableStyleElement type="firstRowStripe" dxfId="162"/>
      <tableStyleElement type="firstHeaderCell" dxfId="161"/>
      <tableStyleElement type="firstSubtotalRow" dxfId="160"/>
      <tableStyleElement type="secondSubtotalRow" dxfId="159"/>
      <tableStyleElement type="thirdSubtotalRow" dxfId="158"/>
      <tableStyleElement type="pageFieldLabels" dxfId="157"/>
    </tableStyle>
    <tableStyle name="BluePivotB" table="0" count="15" xr9:uid="{2EBEEC12-2F55-409E-9370-E3FA66DF3A13}">
      <tableStyleElement type="wholeTable" dxfId="156"/>
      <tableStyleElement type="headerRow" dxfId="155"/>
      <tableStyleElement type="totalRow" dxfId="154"/>
      <tableStyleElement type="firstRowStripe" dxfId="153"/>
      <tableStyleElement type="firstHeaderCell" dxfId="152"/>
      <tableStyleElement type="firstSubtotalRow" dxfId="151"/>
      <tableStyleElement type="secondSubtotalRow" dxfId="150"/>
      <tableStyleElement type="thirdSubtotalRow" dxfId="149"/>
      <tableStyleElement type="firstColumnSubheading" dxfId="148"/>
      <tableStyleElement type="secondColumnSubheading" dxfId="147"/>
      <tableStyleElement type="thirdColumnSubheading" dxfId="146"/>
      <tableStyleElement type="firstRowSubheading" dxfId="145"/>
      <tableStyleElement type="secondRowSubheading" dxfId="144"/>
      <tableStyleElement type="thirdRowSubheading" dxfId="143"/>
      <tableStyleElement type="pageFieldLabels" dxfId="142"/>
    </tableStyle>
    <tableStyle name="BlueTable" pivot="0" count="4" xr9:uid="{8B68EEA6-B48D-42B4-A65A-132A8E9BED11}">
      <tableStyleElement type="wholeTable" dxfId="141"/>
      <tableStyleElement type="headerRow" dxfId="140"/>
      <tableStyleElement type="totalRow" dxfId="139"/>
      <tableStyleElement type="secondRowStripe" dxfId="138"/>
    </tableStyle>
    <tableStyle name="BlueTableB" pivot="0" count="4" xr9:uid="{403BD04E-E3FA-451D-BE68-FA177E9AFD31}">
      <tableStyleElement type="wholeTable" dxfId="137"/>
      <tableStyleElement type="headerRow" dxfId="136"/>
      <tableStyleElement type="totalRow" dxfId="135"/>
      <tableStyleElement type="secondRowStripe" dxfId="134"/>
    </tableStyle>
    <tableStyle name="NewBlueStyle 2" table="0" count="9" xr9:uid="{1E68D3C0-F478-492F-9C6F-F7760F7DEC43}">
      <tableStyleElement type="headerRow" dxfId="133"/>
      <tableStyleElement type="totalRow" dxfId="132"/>
      <tableStyleElement type="firstColumn" dxfId="131"/>
      <tableStyleElement type="lastColumn" dxfId="130"/>
      <tableStyleElement type="firstRowSubheading" dxfId="129"/>
      <tableStyleElement type="secondRowSubheading" dxfId="128"/>
      <tableStyleElement type="thirdRowSubheading" dxfId="127"/>
      <tableStyleElement type="pageFieldLabels" dxfId="126"/>
      <tableStyleElement type="pageFieldValues" dxfId="125"/>
    </tableStyle>
    <tableStyle name="WhiteTable" pivot="0" count="3" xr9:uid="{7D181A80-8FA6-4DCF-8D4D-0CA6C0C8600B}">
      <tableStyleElement type="wholeTable" dxfId="124"/>
      <tableStyleElement type="headerRow" dxfId="123"/>
      <tableStyleElement type="totalRow" dxfId="122"/>
    </tableStyle>
    <tableStyle name="WhiteTableB" pivot="0" count="3" xr9:uid="{FD0F2040-5018-4C3D-B7D1-38373F976384}">
      <tableStyleElement type="wholeTable" dxfId="121"/>
      <tableStyleElement type="headerRow" dxfId="120"/>
      <tableStyleElement type="totalRow" dxfId="119"/>
    </tableStyle>
  </tableStyles>
  <colors>
    <mruColors>
      <color rgb="FFFEF2CD"/>
      <color rgb="FFFFF2CC"/>
      <color rgb="FF447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8" connectionId="1" xr16:uid="{85E4A8FB-2324-4F3B-86D3-F25D9C675DD6}" autoFormatId="16" applyNumberFormats="0" applyBorderFormats="0" applyFontFormats="0" applyPatternFormats="0" applyAlignmentFormats="0" applyWidthHeightFormats="0">
  <queryTableRefresh nextId="2">
    <queryTableFields count="1">
      <queryTableField id="1" name="NHÓM ĐỐI TƯỢNG VAY" tableColumnId="1"/>
    </queryTableFields>
  </queryTableRefresh>
</queryTable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6F93B99-3C56-4D2F-BF83-A5EE1E5DA32B}" name="L_TĐ" displayName="L_TĐ" ref="C5:E7" totalsRowShown="0" headerRowDxfId="118" dataDxfId="117">
  <tableColumns count="3">
    <tableColumn id="3" xr3:uid="{DF14C076-3E53-44D7-9788-BB9031761A36}" name="TẬP ĐOÀN" dataDxfId="116"/>
    <tableColumn id="1" xr3:uid="{02322BE3-A4D9-4344-9AFA-BAD02E18A4AB}" name="CTY MẸ" dataDxfId="115"/>
    <tableColumn id="2" xr3:uid="{FC0D1FEC-F363-47D8-8046-CC6204711208}" name="KH CTY MẸ" dataDxfId="114">
      <calculatedColumnFormula>_xlfn.XLOOKUP(L_TĐ[[#This Row],[CTY MẸ]],L_CTY[MÃ],L_CTY[KÝ HIỆU])</calculatedColumnFormula>
    </tableColumn>
  </tableColumns>
  <tableStyleInfo name="BlueTable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CF2A2A31-D0DB-4D08-9FC2-47D03E30C2F2}" name="L_V1" displayName="L_V1" ref="C5:D13" totalsRowShown="0" headerRowDxfId="35" dataDxfId="34">
  <autoFilter ref="C5:D13" xr:uid="{CF2A2A31-D0DB-4D08-9FC2-47D03E30C2F2}"/>
  <tableColumns count="2">
    <tableColumn id="1" xr3:uid="{81A315E3-D627-4443-9834-656A0399B04A}" name="VAY / NHÓM" dataDxfId="33"/>
    <tableColumn id="2" xr3:uid="{A1BCE959-3CE4-48D9-A3DF-B15E6335DF26}" name="LOẠI" dataDxfId="32"/>
  </tableColumns>
  <tableStyleInfo name="BlueTable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B4C1A09-8C74-4677-A70C-8FA9722695B2}" name="L_V2" displayName="L_V2" ref="F5:F9" totalsRowShown="0" headerRowDxfId="31" dataDxfId="30">
  <tableColumns count="1">
    <tableColumn id="1" xr3:uid="{56C9A30F-8EFF-4A33-9561-7121C79E3D6E}" name="VAY / ĐỐI TƯỢNG" dataDxfId="29"/>
  </tableColumns>
  <tableStyleInfo name="BlueTable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7177B315-C9AD-4380-8256-73DD0AAEBD7B}" name="L_V3" displayName="L_V3" ref="H5:H17" totalsRowShown="0" headerRowDxfId="28" dataDxfId="27">
  <tableColumns count="1">
    <tableColumn id="1" xr3:uid="{2D9D0334-C5DF-460F-9A62-222F13D1E8AC}" name="VAY / NGÂN HÀNG" dataDxfId="26"/>
  </tableColumns>
  <tableStyleInfo name="BlueTable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CB856EAA-7457-41D0-838C-975EB06E2586}" name="L_VAY" displayName="L_VAY" ref="J5:J13" tableType="queryTable" totalsRowShown="0" headerRowDxfId="25" dataDxfId="24">
  <tableColumns count="1">
    <tableColumn id="1" xr3:uid="{9765A769-4B07-4C50-AD22-D25E262229B4}" uniqueName="1" name="NHÓM ĐỐI TƯỢNG VAY" queryTableFieldId="1" dataDxfId="23"/>
  </tableColumns>
  <tableStyleInfo name="BlueTable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B8BF59B-9861-401D-840D-6A3A69A5EB67}" name="L_LV" displayName="L_LV" ref="F5:F10" totalsRowShown="0" headerRowDxfId="22" dataDxfId="21">
  <tableColumns count="1">
    <tableColumn id="1" xr3:uid="{E1ABAE7E-1A69-477C-9061-37923EA763FF}" name="LĨNH VỰC" dataDxfId="20"/>
  </tableColumns>
  <tableStyleInfo name="BlueTable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B051268-F9A6-44F3-960B-5C1EC4EE4DF8}" name="L_KV" displayName="L_KV" ref="H5:H8" totalsRowShown="0" headerRowDxfId="19" dataDxfId="18">
  <tableColumns count="1">
    <tableColumn id="1" xr3:uid="{41094935-B254-45B8-922F-2803DD9AE88D}" name="KHU VỰC" dataDxfId="17"/>
  </tableColumns>
  <tableStyleInfo name="BlueTable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6C15BD20-436E-4675-B474-2ABF6D01EF91}" name="L_KY" displayName="L_KY" ref="C5:D13" totalsRowShown="0" headerRowDxfId="16" dataDxfId="15">
  <tableColumns count="2">
    <tableColumn id="1" xr3:uid="{523D0F51-F0A3-4A53-BEA9-1885D76F8788}" name="KỲ BÁO CÁO" dataDxfId="14">
      <calculatedColumnFormula>"Q"&amp;J6</calculatedColumnFormula>
    </tableColumn>
    <tableColumn id="2" xr3:uid="{1C1D069D-DFF5-4190-BBB5-6FE038BD0248}" name="Cả năm" dataDxfId="13">
      <calculatedColumnFormula>IF(RIGHT(L_KY[[#This Row],[KỲ BÁO CÁO]],1)+0=4,TRUE,FALSE)</calculatedColumnFormula>
    </tableColumn>
  </tableColumns>
  <tableStyleInfo name="BlueTable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6DB621BB-4B3D-41B3-B3F0-64DFE3EBAF51}" name="L_RL" displayName="L_RL" ref="K5:M67" totalsRowShown="0" headerRowDxfId="12" dataDxfId="11">
  <tableColumns count="3">
    <tableColumn id="1" xr3:uid="{1A0A2D14-1592-4376-B618-8EBFE8DA4C9F}" name="BÊN LIÊN QUAN" dataDxfId="10"/>
    <tableColumn id="2" xr3:uid="{D1D6E13B-9945-41AC-99E0-99C064D048E7}" name="TÊN KHÁCH HÀNG" dataDxfId="9"/>
    <tableColumn id="3" xr3:uid="{BD7DB738-87F1-4784-B4D0-57D6565EF2D7}" name="PHÂN LOẠI" dataDxfId="8"/>
  </tableColumns>
  <tableStyleInfo name="BlueTable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377DBDEA-B095-4BC8-BB6A-E60BD142D3D9}" name="L_CH" displayName="L_CH" ref="O5:P36" totalsRowShown="0" headerRowDxfId="7" dataDxfId="6">
  <autoFilter ref="O5:P36" xr:uid="{377DBDEA-B095-4BC8-BB6A-E60BD142D3D9}"/>
  <tableColumns count="2">
    <tableColumn id="1" xr3:uid="{F10C07BB-D18B-4DF4-A321-133AE3D0014E}" name="Đổi từ" dataDxfId="5"/>
    <tableColumn id="2" xr3:uid="{773A769B-2B49-434D-9463-6C16B74DCAEA}" name="Sang" dataDxfId="4"/>
  </tableColumns>
  <tableStyleInfo name="BlueTable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C1D685CE-CC7D-4AE0-BE5C-E63875F4CD97}" name="T_⚙" displayName="T_⚙" ref="C5:D6" totalsRowShown="0" headerRowDxfId="3" dataDxfId="2">
  <tableColumns count="2">
    <tableColumn id="1" xr3:uid="{9E29EE63-5246-4690-AD0E-11DC2920C52C}" name="Tham số" dataDxfId="1"/>
    <tableColumn id="2" xr3:uid="{46770775-59B5-4C3C-B045-CC14B34B5FD5}" name="Giá trị" dataDxfId="0"/>
  </tableColumns>
  <tableStyleInfo name="BlueTable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02F1C28-0B17-43DD-AA49-E982CAC38C7A}" name="L_CTY" displayName="L_CTY" ref="C5:J21" totalsRowShown="0" headerRowDxfId="113" dataDxfId="112">
  <autoFilter ref="C5:J21" xr:uid="{A02F1C28-0B17-43DD-AA49-E982CAC38C7A}"/>
  <sortState xmlns:xlrd2="http://schemas.microsoft.com/office/spreadsheetml/2017/richdata2" ref="C6:J6">
    <sortCondition ref="C5:C6"/>
  </sortState>
  <tableColumns count="8">
    <tableColumn id="3" xr3:uid="{9F337689-4E30-4CD1-8DD7-7C9E5FAE2142}" name="MÃ" dataDxfId="111"/>
    <tableColumn id="1" xr3:uid="{74B32C8B-D350-492F-9B81-4E3BD17C2470}" name="KÝ HIỆU" dataDxfId="110"/>
    <tableColumn id="2" xr3:uid="{DB5E417C-BC5B-4C03-86F7-2DB5BD749757}" name="TÊN CÔNG TY" dataDxfId="109"/>
    <tableColumn id="5" xr3:uid="{A1E1665F-A37B-40D8-9804-1FCC9D062EC1}" name="MÃ SỐ THUẾ" dataDxfId="108"/>
    <tableColumn id="4" xr3:uid="{7A770AD0-989F-4172-AC71-8717F8FCCCA9}" name="TẬP ĐOÀN" dataDxfId="107"/>
    <tableColumn id="10" xr3:uid="{6220D290-E09A-403E-AC4D-86FBA02D9269}" name="GHI CHÚ" dataDxfId="106"/>
    <tableColumn id="6" xr3:uid="{8A0FC232-56E6-49F3-B0BF-5C06D14A9D79}" name="CHỌN" dataDxfId="105"/>
    <tableColumn id="7" xr3:uid="{1CAD6855-C7BB-4772-B6AB-852AB8954670}" name="TT" dataDxfId="104"/>
  </tableColumns>
  <tableStyleInfo name="BlueTable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A753ED49-81EF-46FD-A719-DD6F8C587E04}" name="L_CT2" displayName="L_CT2" ref="C5:J21" totalsRowShown="0" headerRowDxfId="103" dataDxfId="102">
  <autoFilter ref="C5:J21" xr:uid="{A02F1C28-0B17-43DD-AA49-E982CAC38C7A}"/>
  <sortState xmlns:xlrd2="http://schemas.microsoft.com/office/spreadsheetml/2017/richdata2" ref="C6:J6">
    <sortCondition ref="C5:C6"/>
  </sortState>
  <tableColumns count="8">
    <tableColumn id="3" xr3:uid="{940515EA-17F3-426B-A6F8-3D4E3F97C792}" name="MÃ" dataDxfId="101"/>
    <tableColumn id="1" xr3:uid="{D1460F1A-A3B5-4AE3-A932-98A629325ADD}" name="TÊN THEO DANH SÁCH" dataDxfId="100">
      <calculatedColumnFormula>IFERROR(_xlfn.XLOOKUP(L_CT2[[#This Row],[MÃ]],L_CTY[MÃ],L_CTY[TÊN CÔNG TY]),"-")</calculatedColumnFormula>
    </tableColumn>
    <tableColumn id="2" xr3:uid="{9B56C854-D425-4EC0-A22C-BBBB2881D837}" name="TÊN CÔNG TY" dataDxfId="99"/>
    <tableColumn id="8" xr3:uid="{50454EA9-D0E5-4E8A-8BA6-AE479039886D}" name="ĐỊA CHỈ" dataDxfId="98"/>
    <tableColumn id="9" xr3:uid="{E06019E3-CC9D-4624-8D45-B6A38A000143}" name="NGÀNH NGHỀ KINH DOANH" dataDxfId="97"/>
    <tableColumn id="11" xr3:uid="{0B7C76CF-C5EF-4A7F-8008-32317CAB20D5}" name="COMPANY NAME" dataDxfId="96"/>
    <tableColumn id="12" xr3:uid="{FA37C293-71E5-4ECB-84C7-1437B4827A1D}" name="ADDRESS" dataDxfId="95"/>
    <tableColumn id="13" xr3:uid="{6FAD1869-FE2B-4874-90D7-1479D5DB47D2}" name="BUSINESS SECTOR" dataDxfId="94"/>
  </tableColumns>
  <tableStyleInfo name="BlueTable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8A8A8AB-FBCD-4029-92FC-67B9991AF9D9}" name="L_TB" displayName="L_TB" ref="C5:H6" insertRow="1" totalsRowShown="0" headerRowDxfId="93" dataDxfId="92">
  <autoFilter ref="C5:H6" xr:uid="{E8A8A8AB-FBCD-4029-92FC-67B9991AF9D9}"/>
  <tableColumns count="6">
    <tableColumn id="1" xr3:uid="{BAA32F2E-2E9C-4090-BCE5-F867A41F1F06}" name="MÃ TK" dataDxfId="91"/>
    <tableColumn id="2" xr3:uid="{5E07DF0A-45EA-4F2B-A98A-7503CCE0237A}" name="Tên tài khoản" dataDxfId="90"/>
    <tableColumn id="3" xr3:uid="{C82BD9E7-42A4-4BB5-9B04-D13C4CA8910A}" name="±" dataDxfId="89"/>
    <tableColumn id="5" xr3:uid="{D1A23719-996D-4824-B2D8-A6B91126D246}" name="Loại" dataDxfId="88"/>
    <tableColumn id="7" xr3:uid="{4D1A6117-6B45-46EE-A87E-5E9BA26B5F7E}" name="Mã FS" dataDxfId="87"/>
    <tableColumn id="8" xr3:uid="{DA734F70-66D1-4AFB-9FF0-B3E412C80AED}" name="Tên chỉ tiêu BCTC" dataDxfId="86">
      <calculatedColumnFormula>_xlfn.XLOOKUP(L_TB[[#This Row],[Mã FS]],L_FS[MÃ],L_FS[CHỈ TIÊU],"-")</calculatedColumnFormula>
    </tableColumn>
  </tableColumns>
  <tableStyleInfo name="BlueTable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66F4CBB-C9AA-4D69-B5B9-E0B480D1F837}" name="L_FS" displayName="L_FS" ref="C5:M112" totalsRowShown="0" headerRowDxfId="85" dataDxfId="83" headerRowBorderDxfId="84" tableBorderDxfId="82" totalsRowBorderDxfId="81">
  <autoFilter ref="C5:M112" xr:uid="{E66F4CBB-C9AA-4D69-B5B9-E0B480D1F837}"/>
  <sortState xmlns:xlrd2="http://schemas.microsoft.com/office/spreadsheetml/2017/richdata2" ref="C6:M112">
    <sortCondition ref="C10:C112"/>
  </sortState>
  <tableColumns count="11">
    <tableColumn id="2" xr3:uid="{BFAC737B-8EC0-4FA6-ADB5-FB96E1C47085}" name="MÃ" dataDxfId="80"/>
    <tableColumn id="1" xr3:uid="{5785B1C6-356F-41CF-AB99-2C7E03F04302}" name="CHỈ TIÊU" dataDxfId="79"/>
    <tableColumn id="4" xr3:uid="{90E77CFD-AB87-41AF-9FDB-F37150BF3101}" name="PL" dataDxfId="78"/>
    <tableColumn id="5" xr3:uid="{9F55DD2B-A7F2-4C6A-B729-02430A0CABBC}" name="BS" dataDxfId="77"/>
    <tableColumn id="11" xr3:uid="{381E0530-27D1-48D7-AC46-319490D7ED86}" name="HT" dataDxfId="76"/>
    <tableColumn id="6" xr3:uid="{A13CCA00-19EF-4816-94CC-3D393D5C3BB6}" name="KC" dataDxfId="75"/>
    <tableColumn id="7" xr3:uid="{FC7730D7-B2AE-4F1C-91BB-470D289D148C}" name="KHOẢN MỤC" dataDxfId="74"/>
    <tableColumn id="3" xr3:uid="{6E91E14D-1FDF-46FF-8113-57C49BDEE9C2}" name="BSⁿ" dataDxfId="73"/>
    <tableColumn id="8" xr3:uid="{AB435A81-369C-4DDC-9EAE-AEA150870404}" name="PLⁿ" dataDxfId="72"/>
    <tableColumn id="9" xr3:uid="{9AD2DBE0-7F2B-4963-960A-DE1CB21C3FAD}" name="MÃ TM" dataDxfId="71">
      <calculatedColumnFormula array="1">_xlfn.LET(_xlpm.a,_xlfn.TEXTJOIN(";",TRUE,IF((L_Map[MÃ BC]=L_FS[[#This Row],[MÃ]]),L_Map[MÃ TM],"")),IF(LEN(_xlpm.a)&gt;1,_xlpm.a,""))</calculatedColumnFormula>
    </tableColumn>
    <tableColumn id="10" xr3:uid="{5C4A75A7-A66D-46E4-88A2-DDCFCF3D0224}" name="CHỈ TIÊU THUYẾT MINH" dataDxfId="70">
      <calculatedColumnFormula array="1">_xlfn.TEXTJOIN("; ",TRUE,IF((L_Map[MÃ BC]=L_FS[[#This Row],[MÃ]])*(L_Map[BCR]=0),L_Map[CHỈ TIÊU THUYẾT MINH],""))</calculatedColumnFormula>
    </tableColumn>
  </tableColumns>
  <tableStyleInfo name="BlueTable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30F8C03-32F9-411D-B843-29801DC8AA63}" name="L_TM" displayName="L_TM" ref="F5:O101" totalsRowShown="0" headerRowDxfId="69" dataDxfId="68">
  <autoFilter ref="F5:O101" xr:uid="{130F8C03-32F9-411D-B843-29801DC8AA63}"/>
  <sortState xmlns:xlrd2="http://schemas.microsoft.com/office/spreadsheetml/2017/richdata2" ref="F6:O101">
    <sortCondition ref="F84:F101"/>
  </sortState>
  <tableColumns count="10">
    <tableColumn id="4" xr3:uid="{5BD5B5D1-18B5-4AF3-943C-04B2D9138198}" name="MÃ" dataDxfId="67"/>
    <tableColumn id="1" xr3:uid="{4AE636F1-F14C-4585-B003-F5ED912A3EFE}" name="CHỈ TIÊU" dataDxfId="66"/>
    <tableColumn id="3" xr3:uid="{84F975BF-A0A5-4C85-9563-234B1C941559}" name="KHOẢN MỤC" dataDxfId="65"/>
    <tableColumn id="2" xr3:uid="{81455100-2F16-4044-983C-5EDAC08B6214}" name="NHÓM" dataDxfId="64"/>
    <tableColumn id="8" xr3:uid="{4B56EF69-77C2-4A1D-AC3F-07E8D40227FC}" name="HS" dataDxfId="63"/>
    <tableColumn id="11" xr3:uid="{8E4ACB2A-6806-4404-8227-B19CE9906E11}" name="BCR" dataDxfId="62"/>
    <tableColumn id="10" xr3:uid="{281EE5BF-5261-48D9-889A-17D323583318}" name="TMDP" dataDxfId="61"/>
    <tableColumn id="5" xr3:uid="{6AE8D6ED-822D-4BF6-B50B-0CF4F139F2D1}" name="SL link" dataDxfId="60">
      <calculatedColumnFormula>COUNTIFS(L_Map[MÃ TM],L_TM[[#This Row],[MÃ]])</calculatedColumnFormula>
    </tableColumn>
    <tableColumn id="6" xr3:uid="{F75FF3A0-7521-4DD8-9A82-A8806A4753C0}" name="CTBC đã link" dataDxfId="59">
      <calculatedColumnFormula array="1">_xlfn.TEXTJOIN(";",TRUE,IF(L_Map[MÃ TM]=L_TM[[#This Row],[MÃ]],L_Map[MÃ BC],""))</calculatedColumnFormula>
    </tableColumn>
    <tableColumn id="7" xr3:uid="{5C6C7ADC-3525-481B-B097-A650C0C72C5E}" name="Tên CTBC đã link" dataDxfId="58">
      <calculatedColumnFormula array="1">_xlfn.TEXTJOIN("; ",TRUE,IF(L_Map[MÃ TM]=L_TM[[#This Row],[MÃ]],L_Map[CHỈ TIÊU BÁO CÁO],""))</calculatedColumnFormula>
    </tableColumn>
  </tableColumns>
  <tableStyleInfo name="BlueTable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0918F26-93D1-4B2F-8DA9-0CBD0B50D6AC}" name="NH_TM" displayName="NH_TM" ref="C5:D12" totalsRowShown="0" headerRowDxfId="57" dataDxfId="56">
  <tableColumns count="2">
    <tableColumn id="1" xr3:uid="{B90BCFDA-E105-46A1-BB6F-E046F89D17F7}" name="NH TM" dataDxfId="55"/>
    <tableColumn id="2" xr3:uid="{352B5245-0B30-4175-9DB2-8D2611959A8E}" name="TÊN NHÓM TM" dataDxfId="54"/>
  </tableColumns>
  <tableStyleInfo name="BlueTable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CC30A359-865A-4389-869B-AA5F58516281}" name="L_Map" displayName="L_Map" ref="C5:I128" totalsRowShown="0" headerRowDxfId="53" dataDxfId="51" headerRowBorderDxfId="52" tableBorderDxfId="50" totalsRowBorderDxfId="49">
  <autoFilter ref="C5:I128" xr:uid="{E66F4CBB-C9AA-4D69-B5B9-E0B480D1F837}">
    <filterColumn colId="0">
      <filters>
        <filter val="131_"/>
      </filters>
    </filterColumn>
  </autoFilter>
  <sortState xmlns:xlrd2="http://schemas.microsoft.com/office/spreadsheetml/2017/richdata2" ref="C6:I126">
    <sortCondition ref="C6:C126"/>
    <sortCondition ref="E6:E126"/>
  </sortState>
  <tableColumns count="7">
    <tableColumn id="2" xr3:uid="{BE4F56D0-71B0-4C0A-8639-AE06F2DE67A8}" name="MÃ BC" dataDxfId="48"/>
    <tableColumn id="5" xr3:uid="{590794B2-D141-41BA-BCE2-B8B56E80EF35}" name="¹" dataDxfId="47">
      <calculatedColumnFormula>IF(L_Map[[#This Row],[MÃ BC]]&lt;&gt;"",COUNTIFS(L_Map[MÃ BC],L_Map[[#This Row],[MÃ BC]]),0)</calculatedColumnFormula>
    </tableColumn>
    <tableColumn id="9" xr3:uid="{8D9E58F1-4585-4852-947B-AEACD0AF3A2F}" name="MÃ TM" dataDxfId="46"/>
    <tableColumn id="6" xr3:uid="{D9A57A10-E03B-4797-9EF0-49918D6DF7D6}" name="²" dataDxfId="45">
      <calculatedColumnFormula>IF(L_Map[[#This Row],[MÃ TM]]&lt;&gt;"",COUNTIFS(L_Map[MÃ TM],L_Map[[#This Row],[MÃ TM]]),0)</calculatedColumnFormula>
    </tableColumn>
    <tableColumn id="3" xr3:uid="{FDE13CB6-03DA-4501-8190-18BE06B7C8DD}" name="BCR" dataDxfId="44">
      <calculatedColumnFormula>IF(_xlfn.XLOOKUP(L_Map[[#This Row],[MÃ TM]],L_TM[MÃ],L_TM[BCR],0),1,0)</calculatedColumnFormula>
    </tableColumn>
    <tableColumn id="1" xr3:uid="{A77B1302-D8EE-41A9-8767-62DA170E748B}" name="CHỈ TIÊU BÁO CÁO" dataDxfId="43">
      <calculatedColumnFormula>_xlfn.XLOOKUP(L_Map[[#This Row],[MÃ BC]],L_FS[MÃ],L_FS[CHỈ TIÊU],"-")</calculatedColumnFormula>
    </tableColumn>
    <tableColumn id="10" xr3:uid="{1ABAD814-BAAE-41D8-BFA6-9193ACB8EBB3}" name="CHỈ TIÊU THUYẾT MINH" dataDxfId="42">
      <calculatedColumnFormula>_xlfn.XLOOKUP(L_Map[[#This Row],[MÃ TM]],L_TM[MÃ],L_TM[CHỈ TIÊU],"-")</calculatedColumnFormula>
    </tableColumn>
  </tableColumns>
  <tableStyleInfo name="BlueTable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1958F0F-0594-47E9-9903-A1E6521B9577}" name="L_CF" displayName="L_CF" ref="C5:F51" totalsRowShown="0" headerRowDxfId="41" dataDxfId="40">
  <autoFilter ref="C5:F51" xr:uid="{B1958F0F-0594-47E9-9903-A1E6521B9577}"/>
  <tableColumns count="4">
    <tableColumn id="3" xr3:uid="{77538AB3-8F0C-4692-8C1F-F3EF7AF755DF}" name="MÃ" dataDxfId="39"/>
    <tableColumn id="1" xr3:uid="{3DA04A42-C7AC-4ABC-8532-FD79D394571F}" name="CHỈ TIÊU" dataDxfId="38"/>
    <tableColumn id="2" xr3:uid="{5AC3563B-41F6-4926-8F58-B9049B4B4D9A}" name="NHÓM" dataDxfId="37"/>
    <tableColumn id="4" xr3:uid="{377398FE-1CAF-4FE2-96F1-339968CCA379}" name="CFⁿ" dataDxfId="36"/>
  </tableColumns>
  <tableStyleInfo name="BlueTable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18.xml"/><Relationship Id="rId5" Type="http://schemas.openxmlformats.org/officeDocument/2006/relationships/table" Target="../tables/table17.xml"/><Relationship Id="rId4" Type="http://schemas.openxmlformats.org/officeDocument/2006/relationships/table" Target="../tables/table16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table" Target="../tables/table11.xml"/><Relationship Id="rId1" Type="http://schemas.openxmlformats.org/officeDocument/2006/relationships/table" Target="../tables/table10.xml"/><Relationship Id="rId4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3D758-1D71-43DB-8FC3-40AE65758D50}">
  <sheetPr codeName="Sheet1">
    <tabColor rgb="FFFFF2CC"/>
  </sheetPr>
  <dimension ref="A1:K28"/>
  <sheetViews>
    <sheetView showGridLines="0" zoomScaleNormal="100" workbookViewId="0">
      <pane ySplit="5" topLeftCell="A6" activePane="bottomLeft" state="frozen"/>
      <selection activeCell="H20" sqref="H20"/>
      <selection pane="bottomLeft" activeCell="A10" sqref="A10"/>
    </sheetView>
  </sheetViews>
  <sheetFormatPr defaultRowHeight="12.9" x14ac:dyDescent="0.35"/>
  <cols>
    <col min="1" max="1" width="27.4140625" style="2" customWidth="1"/>
    <col min="2" max="2" width="7.4140625" customWidth="1"/>
    <col min="3" max="3" width="9.1640625" bestFit="1" customWidth="1"/>
    <col min="4" max="4" width="10.4140625" customWidth="1"/>
    <col min="5" max="5" width="15" customWidth="1"/>
    <col min="6" max="6" width="1.58203125" customWidth="1"/>
    <col min="7" max="7" width="10.33203125" hidden="1" customWidth="1"/>
    <col min="8" max="8" width="0" hidden="1" customWidth="1"/>
    <col min="9" max="9" width="8.9140625" hidden="1" customWidth="1"/>
    <col min="10" max="10" width="0" hidden="1" customWidth="1"/>
    <col min="11" max="11" width="11.9140625" customWidth="1"/>
  </cols>
  <sheetData>
    <row r="1" spans="1:11" ht="13.3" customHeight="1" x14ac:dyDescent="0.35">
      <c r="A1" s="25" t="str">
        <f>'✅'!A1</f>
        <v>TasecoLand</v>
      </c>
    </row>
    <row r="2" spans="1:11" ht="13.3" customHeight="1" x14ac:dyDescent="0.35">
      <c r="A2" s="25"/>
    </row>
    <row r="3" spans="1:11" s="1" customFormat="1" ht="13.3" customHeight="1" x14ac:dyDescent="0.35">
      <c r="A3" s="25"/>
      <c r="B3"/>
      <c r="C3" t="s">
        <v>0</v>
      </c>
      <c r="D3"/>
      <c r="E3"/>
      <c r="F3" s="4"/>
      <c r="G3" s="4"/>
      <c r="H3" s="4"/>
      <c r="I3" s="4"/>
      <c r="J3" s="4"/>
      <c r="K3" s="4"/>
    </row>
    <row r="4" spans="1:11" ht="13.3" customHeight="1" x14ac:dyDescent="0.35">
      <c r="A4" s="25"/>
    </row>
    <row r="5" spans="1:11" x14ac:dyDescent="0.35">
      <c r="A5" s="5" t="s">
        <v>18</v>
      </c>
      <c r="C5" t="s">
        <v>0</v>
      </c>
      <c r="D5" t="s">
        <v>1</v>
      </c>
      <c r="E5" t="s">
        <v>2</v>
      </c>
      <c r="F5" t="s">
        <v>3</v>
      </c>
      <c r="G5" t="s">
        <v>2</v>
      </c>
      <c r="I5" t="str" cm="1">
        <f t="array" ref="I5:I7">_xlfn.LET(_xlpm.a,_xlfn.TEXTJOIN(";",TRUE,L_TĐ[TẬP ĐOÀN]),_xlpm.b,L_TĐ[TẬP ĐOÀN],_xlpm.c,ROWS(_xlpm.a),_xlpm.d,ROWS(_xlpm.b),_xlpm.e,_xlpm.c+_xlpm.d,IF(_xlfn.SEQUENCE(_xlpm.e)&lt;=_xlpm.c,INDEX(_xlpm.a,_xlfn.SEQUENCE(_xlpm.c),{1}),INDEX(_xlpm.b,_xlfn.SEQUENCE(_xlpm.e)-_xlpm.c,{1})))</f>
        <v>TSCLAND;ICON4</v>
      </c>
      <c r="K5" t="s">
        <v>4</v>
      </c>
    </row>
    <row r="6" spans="1:11" x14ac:dyDescent="0.35">
      <c r="C6" s="6" t="s">
        <v>570</v>
      </c>
      <c r="D6" s="6" t="s">
        <v>560</v>
      </c>
      <c r="E6" t="str">
        <f>_xlfn.XLOOKUP(L_TĐ[[#This Row],[CTY MẸ]],L_CTY[MÃ],L_CTY[KÝ HIỆU])</f>
        <v>TSCLAND</v>
      </c>
      <c r="G6" t="str" cm="1">
        <f t="array" ref="G6:G7">_xlfn.XLOOKUP(L_TĐ[CTY MẸ],L_CTY[MÃ],L_CTY[KÝ HIỆU],"-")</f>
        <v>TSCLAND</v>
      </c>
      <c r="I6" t="str">
        <v>TSCLAND</v>
      </c>
      <c r="K6" t="str" cm="1">
        <f t="array" ref="K6">IFERROR(_xlfn.LET(_xlpm.i,L_TĐ[TẬP ĐOÀN],_xlfn._xlws.FILTER(_xlfn.UNIQUE(_xlpm.i),COUNTIF(_xlpm.i,_xlfn.UNIQUE(_xlpm.i))&gt;1)),"Không có")</f>
        <v>Không có</v>
      </c>
    </row>
    <row r="7" spans="1:11" x14ac:dyDescent="0.35">
      <c r="C7" s="22" t="s">
        <v>575</v>
      </c>
      <c r="D7" s="22" t="s">
        <v>564</v>
      </c>
      <c r="E7" s="24" t="str">
        <f>_xlfn.XLOOKUP(L_TĐ[[#This Row],[CTY MẸ]],L_CTY[MÃ],L_CTY[KÝ HIỆU])</f>
        <v>ICON4</v>
      </c>
      <c r="G7" t="str">
        <v>ICON4</v>
      </c>
      <c r="I7" t="str">
        <v>ICON4</v>
      </c>
    </row>
    <row r="8" spans="1:11" x14ac:dyDescent="0.35">
      <c r="A8" s="7" t="s">
        <v>6</v>
      </c>
    </row>
    <row r="10" spans="1:11" x14ac:dyDescent="0.35">
      <c r="A10" s="8" t="s">
        <v>7</v>
      </c>
    </row>
    <row r="12" spans="1:11" x14ac:dyDescent="0.35">
      <c r="A12" s="8" t="s">
        <v>8</v>
      </c>
    </row>
    <row r="14" spans="1:11" x14ac:dyDescent="0.35">
      <c r="A14" s="8" t="s">
        <v>9</v>
      </c>
    </row>
    <row r="16" spans="1:11" x14ac:dyDescent="0.35">
      <c r="A16" s="8" t="s">
        <v>10</v>
      </c>
    </row>
    <row r="18" spans="1:1" x14ac:dyDescent="0.35">
      <c r="A18" s="8" t="s">
        <v>11</v>
      </c>
    </row>
    <row r="20" spans="1:1" x14ac:dyDescent="0.35">
      <c r="A20" s="8" t="s">
        <v>12</v>
      </c>
    </row>
    <row r="22" spans="1:1" x14ac:dyDescent="0.35">
      <c r="A22" s="8" t="s">
        <v>13</v>
      </c>
    </row>
    <row r="24" spans="1:1" x14ac:dyDescent="0.35">
      <c r="A24" s="8" t="s">
        <v>14</v>
      </c>
    </row>
    <row r="26" spans="1:1" x14ac:dyDescent="0.35">
      <c r="A26" s="8" t="s">
        <v>15</v>
      </c>
    </row>
    <row r="28" spans="1:1" x14ac:dyDescent="0.35">
      <c r="A28" s="8" t="s">
        <v>16</v>
      </c>
    </row>
  </sheetData>
  <mergeCells count="1">
    <mergeCell ref="A1:A4"/>
  </mergeCells>
  <hyperlinks>
    <hyperlink ref="A16" location="BCTC!A1" display="Chỉ tiêu báo cáo tài chính" xr:uid="{D3237043-F5CD-4EAA-9FF8-A899C1B226BC}"/>
    <hyperlink ref="A18" location="CTTM!A1" display="Chỉ tiêu thuyết minh" xr:uid="{DF333D69-E7CE-4A7C-968F-A90AF0B6991F}"/>
    <hyperlink ref="A26" location="Khác!A1" display="Danh mục khác" xr:uid="{7DB5A967-F7E7-4B58-8ACE-E14D18413258}"/>
    <hyperlink ref="A10" location="'Công ty'!A1" display="Danh mục công ty" xr:uid="{85CF0691-2548-4A43-B4A0-9C30BB6C0CC4}"/>
    <hyperlink ref="A22" location="'Dòng tiền'!A1" display="Chỉ tiêu dòng tiền" xr:uid="{7A8886A0-E2F8-463F-8B23-25CED6E4E2A9}"/>
    <hyperlink ref="A8" location="'Tập đoàn'!A1" display="Tập đoàn" xr:uid="{B5172299-6867-4505-B5C6-16669BF04482}"/>
    <hyperlink ref="A20" location="'Map mã'!A1" display="Map chỉ tiêu BC-TM" xr:uid="{871D173A-7C1E-4F5A-9E5E-52705BDD58E3}"/>
    <hyperlink ref="A28" location="'✅'!A1" display="Tùy chọn" xr:uid="{5FB77E3A-0BF0-4263-991D-D3E900EB4B4F}"/>
    <hyperlink ref="A24" location="'Vốn vay'!A1" display="Vốn vay" xr:uid="{C5F193C0-0759-4434-AFB3-614C7CCE0AD4}"/>
    <hyperlink ref="A14" location="TKKT!A1" display="Tài khoản kế toán" xr:uid="{E52F1771-D672-4E8E-B690-3A1F7EA9FC5D}"/>
    <hyperlink ref="A12" location="TTCty!A1" display="Thông tin công ty" xr:uid="{EB8A1AFB-25B9-4099-AE84-F5099E785DC6}"/>
  </hyperlinks>
  <pageMargins left="0.7" right="0.7" top="0.75" bottom="0.75" header="0.3" footer="0.3"/>
  <pageSetup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8CFCC9D-1572-4F2A-991B-37B24FA7B40A}">
          <x14:formula1>
            <xm:f>_xlfn.ANCHORARRAY(↓!$F$2)</xm:f>
          </x14:formula1>
          <xm:sqref>D6:D7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72787-E088-41C7-A62B-EB7FC6B5DA9E}">
  <sheetPr codeName="Sheet8">
    <tabColor rgb="FFFFF2CC"/>
  </sheetPr>
  <dimension ref="A1:P67"/>
  <sheetViews>
    <sheetView showGridLines="0" topLeftCell="I1" zoomScaleNormal="100" workbookViewId="0">
      <pane ySplit="5" topLeftCell="A6" activePane="bottomLeft" state="frozen"/>
      <selection activeCell="H20" sqref="H20"/>
      <selection pane="bottomLeft" activeCell="O2" sqref="O2"/>
    </sheetView>
  </sheetViews>
  <sheetFormatPr defaultRowHeight="12.9" x14ac:dyDescent="0.35"/>
  <cols>
    <col min="1" max="1" width="27.4140625" style="2" customWidth="1"/>
    <col min="3" max="3" width="14.9140625" customWidth="1"/>
    <col min="4" max="4" width="9.4140625" customWidth="1"/>
    <col min="6" max="6" width="22" customWidth="1"/>
    <col min="8" max="8" width="17" customWidth="1"/>
    <col min="10" max="10" width="0" hidden="1" customWidth="1"/>
    <col min="11" max="11" width="18.6640625" customWidth="1"/>
    <col min="12" max="12" width="60.33203125" bestFit="1" customWidth="1"/>
    <col min="13" max="13" width="16.4140625" customWidth="1"/>
    <col min="15" max="15" width="17.08203125" bestFit="1" customWidth="1"/>
  </cols>
  <sheetData>
    <row r="1" spans="1:16" ht="13.5" customHeight="1" x14ac:dyDescent="0.35">
      <c r="A1" s="25" t="str">
        <f>'✅'!A1</f>
        <v>TasecoLand</v>
      </c>
    </row>
    <row r="2" spans="1:16" ht="13.5" customHeight="1" x14ac:dyDescent="0.35">
      <c r="A2" s="25"/>
    </row>
    <row r="3" spans="1:16" ht="13.5" customHeight="1" x14ac:dyDescent="0.35">
      <c r="A3" s="25"/>
      <c r="B3" s="4"/>
      <c r="C3" t="s">
        <v>544</v>
      </c>
      <c r="F3" t="s">
        <v>542</v>
      </c>
      <c r="H3" t="s">
        <v>543</v>
      </c>
      <c r="K3" t="s">
        <v>613</v>
      </c>
      <c r="O3" t="s">
        <v>786</v>
      </c>
    </row>
    <row r="4" spans="1:16" ht="13.5" customHeight="1" x14ac:dyDescent="0.35">
      <c r="A4" s="25"/>
    </row>
    <row r="5" spans="1:16" x14ac:dyDescent="0.35">
      <c r="A5" s="5" t="str">
        <f>'Công ty'!A5</f>
        <v>BCTC hợp nhất</v>
      </c>
      <c r="C5" t="s">
        <v>544</v>
      </c>
      <c r="D5" t="s">
        <v>545</v>
      </c>
      <c r="F5" t="s">
        <v>542</v>
      </c>
      <c r="H5" t="s">
        <v>543</v>
      </c>
      <c r="J5">
        <f ca="1">(YEAR(TODAY())-2000)*100</f>
        <v>2500</v>
      </c>
      <c r="K5" t="s">
        <v>613</v>
      </c>
      <c r="L5" t="s">
        <v>675</v>
      </c>
      <c r="M5" t="s">
        <v>676</v>
      </c>
      <c r="O5" s="20" t="s">
        <v>727</v>
      </c>
      <c r="P5" s="20" t="s">
        <v>728</v>
      </c>
    </row>
    <row r="6" spans="1:16" x14ac:dyDescent="0.35">
      <c r="C6" s="6" t="str">
        <f t="shared" ref="C6:C13" ca="1" si="0">"Q"&amp;J6</f>
        <v>Q2401</v>
      </c>
      <c r="D6" t="b">
        <f ca="1">IF(RIGHT(L_KY[[#This Row],[KỲ BÁO CÁO]],1)+0=4,TRUE,FALSE)</f>
        <v>0</v>
      </c>
      <c r="F6" s="6" t="s">
        <v>609</v>
      </c>
      <c r="H6" s="6" t="s">
        <v>546</v>
      </c>
      <c r="J6">
        <f ca="1">J$5-100+1</f>
        <v>2401</v>
      </c>
      <c r="K6" s="6" t="s">
        <v>677</v>
      </c>
      <c r="L6" s="6" t="s">
        <v>614</v>
      </c>
      <c r="M6" s="6" t="s">
        <v>519</v>
      </c>
      <c r="O6" s="21" t="s">
        <v>729</v>
      </c>
      <c r="P6" s="21" t="s">
        <v>730</v>
      </c>
    </row>
    <row r="7" spans="1:16" x14ac:dyDescent="0.35">
      <c r="C7" s="6" t="str">
        <f t="shared" ca="1" si="0"/>
        <v>Q2402</v>
      </c>
      <c r="D7" t="b">
        <f ca="1">IF(RIGHT(L_KY[[#This Row],[KỲ BÁO CÁO]],1)+0=4,TRUE,FALSE)</f>
        <v>0</v>
      </c>
      <c r="F7" s="6" t="s">
        <v>608</v>
      </c>
      <c r="H7" s="6" t="s">
        <v>547</v>
      </c>
      <c r="J7">
        <f ca="1">J$5-100+2</f>
        <v>2402</v>
      </c>
      <c r="K7" s="6" t="s">
        <v>678</v>
      </c>
      <c r="L7" s="6" t="s">
        <v>615</v>
      </c>
      <c r="M7" s="6" t="s">
        <v>519</v>
      </c>
      <c r="O7" s="21" t="s">
        <v>6</v>
      </c>
      <c r="P7" s="21" t="s">
        <v>731</v>
      </c>
    </row>
    <row r="8" spans="1:16" x14ac:dyDescent="0.35">
      <c r="A8" s="8" t="s">
        <v>6</v>
      </c>
      <c r="C8" s="6" t="str">
        <f t="shared" ca="1" si="0"/>
        <v>Q2403</v>
      </c>
      <c r="D8" t="b">
        <f ca="1">IF(RIGHT(L_KY[[#This Row],[KỲ BÁO CÁO]],1)+0=4,TRUE,FALSE)</f>
        <v>0</v>
      </c>
      <c r="F8" s="6" t="s">
        <v>611</v>
      </c>
      <c r="H8" s="6" t="s">
        <v>548</v>
      </c>
      <c r="J8">
        <f ca="1">J$5-100+3</f>
        <v>2403</v>
      </c>
      <c r="K8" s="6" t="s">
        <v>679</v>
      </c>
      <c r="L8" s="6" t="s">
        <v>616</v>
      </c>
      <c r="M8" s="6" t="s">
        <v>519</v>
      </c>
      <c r="O8" s="21" t="s">
        <v>732</v>
      </c>
      <c r="P8" s="21" t="s">
        <v>733</v>
      </c>
    </row>
    <row r="9" spans="1:16" x14ac:dyDescent="0.35">
      <c r="C9" s="6" t="str">
        <f t="shared" ca="1" si="0"/>
        <v>Q2404</v>
      </c>
      <c r="D9" t="b">
        <f ca="1">IF(RIGHT(L_KY[[#This Row],[KỲ BÁO CÁO]],1)+0=4,TRUE,FALSE)</f>
        <v>1</v>
      </c>
      <c r="F9" s="6" t="s">
        <v>610</v>
      </c>
      <c r="J9">
        <f ca="1">J$5-100+4</f>
        <v>2404</v>
      </c>
      <c r="K9" s="6" t="s">
        <v>680</v>
      </c>
      <c r="L9" s="6" t="s">
        <v>617</v>
      </c>
      <c r="M9" s="6" t="s">
        <v>519</v>
      </c>
      <c r="O9" s="21" t="s">
        <v>734</v>
      </c>
      <c r="P9" s="21" t="s">
        <v>733</v>
      </c>
    </row>
    <row r="10" spans="1:16" x14ac:dyDescent="0.35">
      <c r="A10" s="8" t="s">
        <v>7</v>
      </c>
      <c r="C10" s="6" t="str">
        <f t="shared" ca="1" si="0"/>
        <v>Q2501</v>
      </c>
      <c r="D10" t="b">
        <f ca="1">IF(RIGHT(L_KY[[#This Row],[KỲ BÁO CÁO]],1)+0=4,TRUE,FALSE)</f>
        <v>0</v>
      </c>
      <c r="F10" s="6" t="s">
        <v>612</v>
      </c>
      <c r="J10">
        <f ca="1">J$5+1</f>
        <v>2501</v>
      </c>
      <c r="K10" s="6" t="s">
        <v>681</v>
      </c>
      <c r="L10" s="6" t="s">
        <v>618</v>
      </c>
      <c r="M10" s="6" t="s">
        <v>519</v>
      </c>
      <c r="O10" s="21" t="s">
        <v>735</v>
      </c>
      <c r="P10" s="21" t="s">
        <v>736</v>
      </c>
    </row>
    <row r="11" spans="1:16" x14ac:dyDescent="0.35">
      <c r="C11" s="6" t="str">
        <f t="shared" ca="1" si="0"/>
        <v>Q2502</v>
      </c>
      <c r="D11" t="b">
        <f ca="1">IF(RIGHT(L_KY[[#This Row],[KỲ BÁO CÁO]],1)+0=4,TRUE,FALSE)</f>
        <v>0</v>
      </c>
      <c r="J11">
        <f ca="1">J$5+2</f>
        <v>2502</v>
      </c>
      <c r="K11" s="6" t="s">
        <v>682</v>
      </c>
      <c r="L11" s="6" t="s">
        <v>619</v>
      </c>
      <c r="M11" s="6" t="s">
        <v>519</v>
      </c>
      <c r="O11" s="21" t="s">
        <v>737</v>
      </c>
      <c r="P11" s="21" t="s">
        <v>738</v>
      </c>
    </row>
    <row r="12" spans="1:16" x14ac:dyDescent="0.35">
      <c r="A12" s="8" t="s">
        <v>8</v>
      </c>
      <c r="C12" s="6" t="str">
        <f t="shared" ca="1" si="0"/>
        <v>Q2503</v>
      </c>
      <c r="D12" t="b">
        <f ca="1">IF(RIGHT(L_KY[[#This Row],[KỲ BÁO CÁO]],1)+0=4,TRUE,FALSE)</f>
        <v>0</v>
      </c>
      <c r="J12">
        <f ca="1">J$5+3</f>
        <v>2503</v>
      </c>
      <c r="K12" s="6" t="s">
        <v>683</v>
      </c>
      <c r="L12" s="6" t="s">
        <v>620</v>
      </c>
      <c r="M12" s="6" t="s">
        <v>519</v>
      </c>
      <c r="O12" s="21" t="s">
        <v>739</v>
      </c>
      <c r="P12" s="21" t="s">
        <v>740</v>
      </c>
    </row>
    <row r="13" spans="1:16" x14ac:dyDescent="0.35">
      <c r="C13" s="6" t="str">
        <f t="shared" ca="1" si="0"/>
        <v>Q2504</v>
      </c>
      <c r="D13" t="b">
        <f ca="1">IF(RIGHT(L_KY[[#This Row],[KỲ BÁO CÁO]],1)+0=4,TRUE,FALSE)</f>
        <v>1</v>
      </c>
      <c r="J13">
        <f ca="1">J$5+4</f>
        <v>2504</v>
      </c>
      <c r="K13" s="6" t="s">
        <v>684</v>
      </c>
      <c r="L13" s="6" t="s">
        <v>621</v>
      </c>
      <c r="M13" s="6" t="s">
        <v>519</v>
      </c>
      <c r="O13" s="21" t="s">
        <v>741</v>
      </c>
      <c r="P13" s="21" t="s">
        <v>742</v>
      </c>
    </row>
    <row r="14" spans="1:16" x14ac:dyDescent="0.35">
      <c r="A14" s="8" t="s">
        <v>9</v>
      </c>
      <c r="K14" s="6" t="s">
        <v>685</v>
      </c>
      <c r="L14" s="6" t="s">
        <v>622</v>
      </c>
      <c r="M14" s="6" t="s">
        <v>519</v>
      </c>
      <c r="O14" s="21" t="s">
        <v>743</v>
      </c>
      <c r="P14" s="21" t="s">
        <v>744</v>
      </c>
    </row>
    <row r="15" spans="1:16" x14ac:dyDescent="0.35">
      <c r="K15" s="6" t="s">
        <v>686</v>
      </c>
      <c r="L15" s="6" t="s">
        <v>623</v>
      </c>
      <c r="M15" s="6" t="s">
        <v>674</v>
      </c>
      <c r="O15" s="21" t="s">
        <v>745</v>
      </c>
      <c r="P15" s="21" t="s">
        <v>746</v>
      </c>
    </row>
    <row r="16" spans="1:16" x14ac:dyDescent="0.35">
      <c r="A16" s="8" t="s">
        <v>10</v>
      </c>
      <c r="K16" s="6" t="s">
        <v>687</v>
      </c>
      <c r="L16" s="6" t="s">
        <v>624</v>
      </c>
      <c r="M16" s="6" t="s">
        <v>674</v>
      </c>
      <c r="O16" s="21" t="s">
        <v>747</v>
      </c>
      <c r="P16" s="21" t="s">
        <v>748</v>
      </c>
    </row>
    <row r="17" spans="1:16" x14ac:dyDescent="0.35">
      <c r="K17" s="6" t="s">
        <v>688</v>
      </c>
      <c r="L17" s="6" t="s">
        <v>625</v>
      </c>
      <c r="M17" s="6" t="s">
        <v>674</v>
      </c>
      <c r="O17" s="21" t="s">
        <v>749</v>
      </c>
      <c r="P17" s="21" t="s">
        <v>750</v>
      </c>
    </row>
    <row r="18" spans="1:16" x14ac:dyDescent="0.35">
      <c r="A18" s="8" t="s">
        <v>11</v>
      </c>
      <c r="K18" s="6" t="s">
        <v>689</v>
      </c>
      <c r="L18" s="6" t="s">
        <v>626</v>
      </c>
      <c r="M18" s="6" t="s">
        <v>674</v>
      </c>
      <c r="O18" s="21" t="s">
        <v>751</v>
      </c>
      <c r="P18" s="21" t="s">
        <v>752</v>
      </c>
    </row>
    <row r="19" spans="1:16" x14ac:dyDescent="0.35">
      <c r="K19" s="6" t="s">
        <v>690</v>
      </c>
      <c r="L19" s="6" t="s">
        <v>627</v>
      </c>
      <c r="M19" s="6" t="s">
        <v>519</v>
      </c>
      <c r="O19" s="21" t="s">
        <v>753</v>
      </c>
      <c r="P19" s="21" t="s">
        <v>754</v>
      </c>
    </row>
    <row r="20" spans="1:16" x14ac:dyDescent="0.35">
      <c r="A20" s="8" t="s">
        <v>12</v>
      </c>
      <c r="K20" s="6" t="s">
        <v>691</v>
      </c>
      <c r="L20" s="6" t="s">
        <v>628</v>
      </c>
      <c r="M20" s="6" t="s">
        <v>519</v>
      </c>
      <c r="O20" s="21" t="s">
        <v>755</v>
      </c>
      <c r="P20" s="21" t="s">
        <v>756</v>
      </c>
    </row>
    <row r="21" spans="1:16" x14ac:dyDescent="0.35">
      <c r="K21" s="6" t="s">
        <v>692</v>
      </c>
      <c r="L21" s="6" t="s">
        <v>629</v>
      </c>
      <c r="M21" s="6" t="s">
        <v>519</v>
      </c>
      <c r="O21" s="21" t="s">
        <v>757</v>
      </c>
      <c r="P21" s="21" t="s">
        <v>758</v>
      </c>
    </row>
    <row r="22" spans="1:16" x14ac:dyDescent="0.35">
      <c r="A22" s="8" t="s">
        <v>13</v>
      </c>
      <c r="K22" s="6" t="s">
        <v>693</v>
      </c>
      <c r="L22" s="6" t="s">
        <v>630</v>
      </c>
      <c r="M22" s="6" t="s">
        <v>674</v>
      </c>
      <c r="O22" s="21" t="s">
        <v>759</v>
      </c>
      <c r="P22" s="21" t="s">
        <v>760</v>
      </c>
    </row>
    <row r="23" spans="1:16" x14ac:dyDescent="0.35">
      <c r="K23" s="6" t="s">
        <v>694</v>
      </c>
      <c r="L23" s="6" t="s">
        <v>631</v>
      </c>
      <c r="M23" s="6" t="s">
        <v>519</v>
      </c>
      <c r="O23" s="21" t="s">
        <v>761</v>
      </c>
      <c r="P23" s="21" t="s">
        <v>762</v>
      </c>
    </row>
    <row r="24" spans="1:16" x14ac:dyDescent="0.35">
      <c r="A24" s="8" t="s">
        <v>14</v>
      </c>
      <c r="K24" s="6" t="s">
        <v>695</v>
      </c>
      <c r="L24" s="6" t="s">
        <v>632</v>
      </c>
      <c r="M24" s="6" t="s">
        <v>519</v>
      </c>
      <c r="O24" s="21" t="s">
        <v>470</v>
      </c>
      <c r="P24" s="21" t="s">
        <v>763</v>
      </c>
    </row>
    <row r="25" spans="1:16" x14ac:dyDescent="0.35">
      <c r="K25" s="6" t="s">
        <v>696</v>
      </c>
      <c r="L25" s="6" t="s">
        <v>633</v>
      </c>
      <c r="M25" s="6" t="s">
        <v>519</v>
      </c>
      <c r="O25" s="21" t="s">
        <v>764</v>
      </c>
      <c r="P25" s="21" t="s">
        <v>765</v>
      </c>
    </row>
    <row r="26" spans="1:16" x14ac:dyDescent="0.35">
      <c r="A26" s="7" t="s">
        <v>15</v>
      </c>
      <c r="K26" s="6" t="s">
        <v>697</v>
      </c>
      <c r="L26" s="6" t="s">
        <v>634</v>
      </c>
      <c r="M26" s="6" t="s">
        <v>519</v>
      </c>
      <c r="O26" s="21" t="s">
        <v>766</v>
      </c>
      <c r="P26" s="21" t="s">
        <v>767</v>
      </c>
    </row>
    <row r="27" spans="1:16" x14ac:dyDescent="0.35">
      <c r="K27" s="6" t="s">
        <v>698</v>
      </c>
      <c r="L27" s="6" t="s">
        <v>635</v>
      </c>
      <c r="M27" s="6" t="s">
        <v>519</v>
      </c>
      <c r="O27" s="21" t="s">
        <v>610</v>
      </c>
      <c r="P27" s="21" t="s">
        <v>768</v>
      </c>
    </row>
    <row r="28" spans="1:16" x14ac:dyDescent="0.35">
      <c r="A28" s="8" t="s">
        <v>16</v>
      </c>
      <c r="K28" s="6" t="s">
        <v>699</v>
      </c>
      <c r="L28" s="6" t="s">
        <v>636</v>
      </c>
      <c r="M28" s="6" t="s">
        <v>519</v>
      </c>
      <c r="O28" s="21" t="s">
        <v>769</v>
      </c>
      <c r="P28" s="21" t="s">
        <v>770</v>
      </c>
    </row>
    <row r="29" spans="1:16" x14ac:dyDescent="0.35">
      <c r="K29" s="6" t="s">
        <v>700</v>
      </c>
      <c r="L29" s="6" t="s">
        <v>637</v>
      </c>
      <c r="M29" s="6" t="s">
        <v>519</v>
      </c>
      <c r="O29" s="21" t="s">
        <v>771</v>
      </c>
      <c r="P29" s="21" t="s">
        <v>772</v>
      </c>
    </row>
    <row r="30" spans="1:16" x14ac:dyDescent="0.35">
      <c r="K30" s="6" t="s">
        <v>701</v>
      </c>
      <c r="L30" s="6" t="s">
        <v>638</v>
      </c>
      <c r="M30" s="6" t="s">
        <v>674</v>
      </c>
      <c r="O30" s="21" t="s">
        <v>773</v>
      </c>
      <c r="P30" s="21" t="s">
        <v>738</v>
      </c>
    </row>
    <row r="31" spans="1:16" x14ac:dyDescent="0.35">
      <c r="K31" s="6" t="s">
        <v>596</v>
      </c>
      <c r="L31" s="6" t="s">
        <v>639</v>
      </c>
      <c r="M31" s="6" t="s">
        <v>674</v>
      </c>
      <c r="O31" s="21" t="s">
        <v>774</v>
      </c>
      <c r="P31" s="21" t="s">
        <v>775</v>
      </c>
    </row>
    <row r="32" spans="1:16" x14ac:dyDescent="0.35">
      <c r="K32" s="6" t="s">
        <v>702</v>
      </c>
      <c r="L32" s="6" t="s">
        <v>640</v>
      </c>
      <c r="M32" s="6" t="s">
        <v>519</v>
      </c>
      <c r="O32" s="21" t="s">
        <v>776</v>
      </c>
      <c r="P32" s="21" t="s">
        <v>777</v>
      </c>
    </row>
    <row r="33" spans="11:16" x14ac:dyDescent="0.35">
      <c r="K33" s="6" t="s">
        <v>597</v>
      </c>
      <c r="L33" s="6" t="s">
        <v>641</v>
      </c>
      <c r="M33" s="6" t="s">
        <v>674</v>
      </c>
      <c r="O33" s="21" t="s">
        <v>778</v>
      </c>
      <c r="P33" s="21" t="s">
        <v>779</v>
      </c>
    </row>
    <row r="34" spans="11:16" x14ac:dyDescent="0.35">
      <c r="K34" s="6" t="s">
        <v>703</v>
      </c>
      <c r="L34" s="6" t="s">
        <v>642</v>
      </c>
      <c r="M34" s="6" t="s">
        <v>674</v>
      </c>
      <c r="O34" s="21" t="s">
        <v>780</v>
      </c>
      <c r="P34" s="21" t="s">
        <v>781</v>
      </c>
    </row>
    <row r="35" spans="11:16" x14ac:dyDescent="0.35">
      <c r="K35" s="6" t="s">
        <v>598</v>
      </c>
      <c r="L35" s="6" t="s">
        <v>643</v>
      </c>
      <c r="M35" s="6" t="s">
        <v>674</v>
      </c>
      <c r="O35" s="21" t="s">
        <v>782</v>
      </c>
      <c r="P35" s="21" t="s">
        <v>783</v>
      </c>
    </row>
    <row r="36" spans="11:16" x14ac:dyDescent="0.35">
      <c r="K36" s="6" t="s">
        <v>704</v>
      </c>
      <c r="L36" s="6" t="s">
        <v>644</v>
      </c>
      <c r="M36" s="6" t="s">
        <v>674</v>
      </c>
      <c r="O36" s="21" t="s">
        <v>784</v>
      </c>
      <c r="P36" s="21" t="s">
        <v>785</v>
      </c>
    </row>
    <row r="37" spans="11:16" x14ac:dyDescent="0.35">
      <c r="K37" s="6" t="s">
        <v>599</v>
      </c>
      <c r="L37" s="6" t="s">
        <v>645</v>
      </c>
      <c r="M37" s="6" t="s">
        <v>674</v>
      </c>
    </row>
    <row r="38" spans="11:16" x14ac:dyDescent="0.35">
      <c r="K38" s="6" t="s">
        <v>705</v>
      </c>
      <c r="L38" s="6" t="s">
        <v>646</v>
      </c>
      <c r="M38" s="6" t="s">
        <v>674</v>
      </c>
    </row>
    <row r="39" spans="11:16" x14ac:dyDescent="0.35">
      <c r="K39" s="6" t="s">
        <v>600</v>
      </c>
      <c r="L39" s="6" t="s">
        <v>647</v>
      </c>
      <c r="M39" s="6" t="s">
        <v>674</v>
      </c>
    </row>
    <row r="40" spans="11:16" x14ac:dyDescent="0.35">
      <c r="K40" s="6" t="s">
        <v>601</v>
      </c>
      <c r="L40" s="6" t="s">
        <v>648</v>
      </c>
      <c r="M40" s="6" t="s">
        <v>674</v>
      </c>
    </row>
    <row r="41" spans="11:16" x14ac:dyDescent="0.35">
      <c r="K41" s="6" t="s">
        <v>706</v>
      </c>
      <c r="L41" s="6" t="s">
        <v>649</v>
      </c>
      <c r="M41" s="6" t="s">
        <v>674</v>
      </c>
    </row>
    <row r="42" spans="11:16" x14ac:dyDescent="0.35">
      <c r="K42" s="6" t="s">
        <v>602</v>
      </c>
      <c r="L42" s="6" t="s">
        <v>650</v>
      </c>
      <c r="M42" s="6" t="s">
        <v>674</v>
      </c>
    </row>
    <row r="43" spans="11:16" x14ac:dyDescent="0.35">
      <c r="K43" s="6" t="s">
        <v>707</v>
      </c>
      <c r="L43" s="6" t="s">
        <v>651</v>
      </c>
      <c r="M43" s="6" t="s">
        <v>674</v>
      </c>
    </row>
    <row r="44" spans="11:16" x14ac:dyDescent="0.35">
      <c r="K44" s="6" t="s">
        <v>708</v>
      </c>
      <c r="L44" s="6" t="s">
        <v>652</v>
      </c>
      <c r="M44" s="6" t="s">
        <v>674</v>
      </c>
    </row>
    <row r="45" spans="11:16" x14ac:dyDescent="0.35">
      <c r="K45" s="6" t="s">
        <v>709</v>
      </c>
      <c r="L45" s="6" t="s">
        <v>653</v>
      </c>
      <c r="M45" s="6" t="s">
        <v>674</v>
      </c>
    </row>
    <row r="46" spans="11:16" x14ac:dyDescent="0.35">
      <c r="K46" s="6" t="s">
        <v>603</v>
      </c>
      <c r="L46" s="6" t="s">
        <v>654</v>
      </c>
      <c r="M46" s="6" t="s">
        <v>674</v>
      </c>
    </row>
    <row r="47" spans="11:16" x14ac:dyDescent="0.35">
      <c r="K47" s="6" t="s">
        <v>604</v>
      </c>
      <c r="L47" s="6" t="s">
        <v>591</v>
      </c>
      <c r="M47" s="6" t="s">
        <v>674</v>
      </c>
    </row>
    <row r="48" spans="11:16" x14ac:dyDescent="0.35">
      <c r="K48" s="6" t="s">
        <v>710</v>
      </c>
      <c r="L48" s="6" t="s">
        <v>655</v>
      </c>
      <c r="M48" s="6" t="s">
        <v>674</v>
      </c>
    </row>
    <row r="49" spans="11:13" x14ac:dyDescent="0.35">
      <c r="K49" s="6" t="s">
        <v>605</v>
      </c>
      <c r="L49" s="6" t="s">
        <v>656</v>
      </c>
      <c r="M49" s="6" t="s">
        <v>674</v>
      </c>
    </row>
    <row r="50" spans="11:13" x14ac:dyDescent="0.35">
      <c r="K50" s="6" t="s">
        <v>711</v>
      </c>
      <c r="L50" s="6" t="s">
        <v>657</v>
      </c>
      <c r="M50" s="6" t="s">
        <v>674</v>
      </c>
    </row>
    <row r="51" spans="11:13" x14ac:dyDescent="0.35">
      <c r="K51" s="6" t="s">
        <v>712</v>
      </c>
      <c r="L51" s="6" t="s">
        <v>658</v>
      </c>
      <c r="M51" s="6" t="s">
        <v>674</v>
      </c>
    </row>
    <row r="52" spans="11:13" x14ac:dyDescent="0.35">
      <c r="K52" s="6" t="s">
        <v>606</v>
      </c>
      <c r="L52" s="6" t="s">
        <v>659</v>
      </c>
      <c r="M52" s="6" t="s">
        <v>674</v>
      </c>
    </row>
    <row r="53" spans="11:13" x14ac:dyDescent="0.35">
      <c r="K53" s="6" t="s">
        <v>607</v>
      </c>
      <c r="L53" s="6" t="s">
        <v>595</v>
      </c>
      <c r="M53" s="6" t="s">
        <v>674</v>
      </c>
    </row>
    <row r="54" spans="11:13" x14ac:dyDescent="0.35">
      <c r="K54" s="6" t="s">
        <v>713</v>
      </c>
      <c r="L54" s="6" t="s">
        <v>660</v>
      </c>
      <c r="M54" s="6" t="s">
        <v>674</v>
      </c>
    </row>
    <row r="55" spans="11:13" x14ac:dyDescent="0.35">
      <c r="K55" s="6" t="s">
        <v>714</v>
      </c>
      <c r="L55" s="6" t="s">
        <v>661</v>
      </c>
      <c r="M55" s="6" t="s">
        <v>674</v>
      </c>
    </row>
    <row r="56" spans="11:13" x14ac:dyDescent="0.35">
      <c r="K56" s="6" t="s">
        <v>715</v>
      </c>
      <c r="L56" s="6" t="s">
        <v>662</v>
      </c>
      <c r="M56" s="6" t="s">
        <v>674</v>
      </c>
    </row>
    <row r="57" spans="11:13" x14ac:dyDescent="0.35">
      <c r="K57" s="6" t="s">
        <v>716</v>
      </c>
      <c r="L57" s="6" t="s">
        <v>663</v>
      </c>
      <c r="M57" s="6" t="s">
        <v>674</v>
      </c>
    </row>
    <row r="58" spans="11:13" x14ac:dyDescent="0.35">
      <c r="K58" s="6" t="s">
        <v>717</v>
      </c>
      <c r="L58" s="6" t="s">
        <v>664</v>
      </c>
      <c r="M58" s="6" t="s">
        <v>674</v>
      </c>
    </row>
    <row r="59" spans="11:13" x14ac:dyDescent="0.35">
      <c r="K59" s="6" t="s">
        <v>718</v>
      </c>
      <c r="L59" s="6" t="s">
        <v>665</v>
      </c>
      <c r="M59" s="6" t="s">
        <v>674</v>
      </c>
    </row>
    <row r="60" spans="11:13" x14ac:dyDescent="0.35">
      <c r="K60" s="6" t="s">
        <v>719</v>
      </c>
      <c r="L60" s="6" t="s">
        <v>666</v>
      </c>
      <c r="M60" s="6" t="s">
        <v>674</v>
      </c>
    </row>
    <row r="61" spans="11:13" x14ac:dyDescent="0.35">
      <c r="K61" s="6" t="s">
        <v>720</v>
      </c>
      <c r="L61" s="6" t="s">
        <v>667</v>
      </c>
      <c r="M61" s="6" t="s">
        <v>674</v>
      </c>
    </row>
    <row r="62" spans="11:13" x14ac:dyDescent="0.35">
      <c r="K62" s="6" t="s">
        <v>721</v>
      </c>
      <c r="L62" s="6" t="s">
        <v>668</v>
      </c>
      <c r="M62" s="6" t="s">
        <v>674</v>
      </c>
    </row>
    <row r="63" spans="11:13" x14ac:dyDescent="0.35">
      <c r="K63" s="6" t="s">
        <v>722</v>
      </c>
      <c r="L63" s="6" t="s">
        <v>669</v>
      </c>
      <c r="M63" s="6" t="s">
        <v>674</v>
      </c>
    </row>
    <row r="64" spans="11:13" x14ac:dyDescent="0.35">
      <c r="K64" s="6" t="s">
        <v>723</v>
      </c>
      <c r="L64" s="6" t="s">
        <v>670</v>
      </c>
      <c r="M64" s="6" t="s">
        <v>674</v>
      </c>
    </row>
    <row r="65" spans="11:13" x14ac:dyDescent="0.35">
      <c r="K65" s="6" t="s">
        <v>724</v>
      </c>
      <c r="L65" s="6" t="s">
        <v>671</v>
      </c>
      <c r="M65" s="6" t="s">
        <v>674</v>
      </c>
    </row>
    <row r="66" spans="11:13" x14ac:dyDescent="0.35">
      <c r="K66" s="6" t="s">
        <v>725</v>
      </c>
      <c r="L66" s="6" t="s">
        <v>672</v>
      </c>
      <c r="M66" s="6" t="s">
        <v>674</v>
      </c>
    </row>
    <row r="67" spans="11:13" x14ac:dyDescent="0.35">
      <c r="K67" s="6" t="s">
        <v>726</v>
      </c>
      <c r="L67" s="6" t="s">
        <v>673</v>
      </c>
      <c r="M67" s="6" t="s">
        <v>674</v>
      </c>
    </row>
  </sheetData>
  <mergeCells count="1">
    <mergeCell ref="A1:A4"/>
  </mergeCells>
  <phoneticPr fontId="15" type="noConversion"/>
  <hyperlinks>
    <hyperlink ref="A16" location="BCTC!A1" display="Chỉ tiêu báo cáo tài chính" xr:uid="{2C42943E-AE2D-4385-98AC-80736BEDE402}"/>
    <hyperlink ref="A18" location="CTTM!A1" display="Chỉ tiêu thuyết minh" xr:uid="{15A1FCE5-1593-4973-9126-420114569493}"/>
    <hyperlink ref="A26" location="Khác!A1" display="Danh mục khác" xr:uid="{B0E38E31-F2D7-4569-8CFF-74E58FBB171D}"/>
    <hyperlink ref="A10" location="'Công ty'!A1" display="Danh mục công ty" xr:uid="{34DF9833-04DF-419A-AFFD-761340249275}"/>
    <hyperlink ref="A22" location="'Dòng tiền'!A1" display="Chỉ tiêu dòng tiền" xr:uid="{9FB3B942-BB2F-425D-9816-C6D1B8D10539}"/>
    <hyperlink ref="A20" location="'Map mã'!A1" display="Map chỉ tiêu BC-TM" xr:uid="{6B0D0FEF-7ADA-4520-9F72-772B6C81358A}"/>
    <hyperlink ref="A28" location="'✅'!A1" display="Tùy chọn" xr:uid="{248B1430-0383-4DE7-9F97-D88D06B7B033}"/>
    <hyperlink ref="A24" location="'Vốn vay'!A1" display="Vốn vay" xr:uid="{851E1654-2242-49BC-BCC9-C98C80789AA9}"/>
    <hyperlink ref="A14" location="TKKT!A1" display="Tài khoản kế toán" xr:uid="{7A783646-FB8C-491A-ABE5-54174510E465}"/>
    <hyperlink ref="A12" location="TTCty!A1" display="Thông tin công ty" xr:uid="{37B1FAF0-8A64-4196-A03B-5AD98AEE39C2}"/>
    <hyperlink ref="A8" location="'Tập đoàn'!A1" display="Tập đoàn" xr:uid="{688B9DB6-2F72-496F-A896-A4C8A5B069E3}"/>
  </hyperlinks>
  <pageMargins left="0.7" right="0.7" top="0.75" bottom="0.75" header="0.3" footer="0.3"/>
  <pageSetup orientation="portrait" r:id="rId1"/>
  <tableParts count="5">
    <tablePart r:id="rId2"/>
    <tablePart r:id="rId3"/>
    <tablePart r:id="rId4"/>
    <tablePart r:id="rId5"/>
    <tablePart r:id="rId6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A8124-6336-4C73-A78E-80E121139BE2}">
  <sheetPr codeName="Sheet9">
    <tabColor rgb="FFFFF2CC"/>
  </sheetPr>
  <dimension ref="A1:D28"/>
  <sheetViews>
    <sheetView showGridLines="0" workbookViewId="0">
      <pane ySplit="5" topLeftCell="A6" activePane="bottomLeft" state="frozen"/>
      <selection activeCell="H20" sqref="H20"/>
      <selection pane="bottomLeft" activeCell="A10" sqref="A10"/>
    </sheetView>
  </sheetViews>
  <sheetFormatPr defaultRowHeight="12.9" x14ac:dyDescent="0.35"/>
  <cols>
    <col min="1" max="1" width="27.4140625" style="2" customWidth="1"/>
    <col min="3" max="3" width="17" customWidth="1"/>
    <col min="4" max="4" width="10.4140625" customWidth="1"/>
  </cols>
  <sheetData>
    <row r="1" spans="1:4" ht="13.3" customHeight="1" x14ac:dyDescent="0.35">
      <c r="A1" s="25" t="s">
        <v>559</v>
      </c>
    </row>
    <row r="2" spans="1:4" ht="13.3" customHeight="1" x14ac:dyDescent="0.35">
      <c r="A2" s="25"/>
    </row>
    <row r="3" spans="1:4" ht="13.3" customHeight="1" x14ac:dyDescent="0.35">
      <c r="A3" s="25"/>
      <c r="C3" t="s">
        <v>549</v>
      </c>
    </row>
    <row r="4" spans="1:4" ht="13.3" customHeight="1" x14ac:dyDescent="0.35">
      <c r="A4" s="25"/>
    </row>
    <row r="5" spans="1:4" x14ac:dyDescent="0.35">
      <c r="A5" s="5" t="s">
        <v>18</v>
      </c>
      <c r="C5" t="s">
        <v>550</v>
      </c>
      <c r="D5" t="s">
        <v>551</v>
      </c>
    </row>
    <row r="6" spans="1:4" x14ac:dyDescent="0.35">
      <c r="C6" t="s">
        <v>552</v>
      </c>
      <c r="D6" s="6" t="b">
        <v>0</v>
      </c>
    </row>
    <row r="8" spans="1:4" x14ac:dyDescent="0.35">
      <c r="A8" s="8" t="s">
        <v>6</v>
      </c>
    </row>
    <row r="10" spans="1:4" x14ac:dyDescent="0.35">
      <c r="A10" s="8" t="s">
        <v>7</v>
      </c>
    </row>
    <row r="12" spans="1:4" x14ac:dyDescent="0.35">
      <c r="A12" s="8" t="s">
        <v>8</v>
      </c>
    </row>
    <row r="14" spans="1:4" x14ac:dyDescent="0.35">
      <c r="A14" s="8" t="s">
        <v>9</v>
      </c>
    </row>
    <row r="16" spans="1:4" x14ac:dyDescent="0.35">
      <c r="A16" s="8" t="s">
        <v>10</v>
      </c>
    </row>
    <row r="18" spans="1:1" x14ac:dyDescent="0.35">
      <c r="A18" s="8" t="s">
        <v>11</v>
      </c>
    </row>
    <row r="20" spans="1:1" x14ac:dyDescent="0.35">
      <c r="A20" s="8" t="s">
        <v>12</v>
      </c>
    </row>
    <row r="22" spans="1:1" x14ac:dyDescent="0.35">
      <c r="A22" s="8" t="s">
        <v>13</v>
      </c>
    </row>
    <row r="24" spans="1:1" x14ac:dyDescent="0.35">
      <c r="A24" s="8" t="s">
        <v>14</v>
      </c>
    </row>
    <row r="26" spans="1:1" x14ac:dyDescent="0.35">
      <c r="A26" s="8" t="s">
        <v>15</v>
      </c>
    </row>
    <row r="28" spans="1:1" x14ac:dyDescent="0.35">
      <c r="A28" s="7" t="s">
        <v>16</v>
      </c>
    </row>
  </sheetData>
  <mergeCells count="1">
    <mergeCell ref="A1:A4"/>
  </mergeCells>
  <hyperlinks>
    <hyperlink ref="A16" location="BCTC!A1" display="Chỉ tiêu báo cáo tài chính" xr:uid="{DD38C0AE-37C3-4C7E-97C7-DF474E73B09C}"/>
    <hyperlink ref="A18" location="CTTM!A1" display="Chỉ tiêu thuyết minh" xr:uid="{76D28FC2-F6D1-47BA-828E-0BA4D168A6E4}"/>
    <hyperlink ref="A26" location="Khác!A1" display="Danh mục khác" xr:uid="{D1112EDC-773B-45DC-91A9-0ABCA4493EB9}"/>
    <hyperlink ref="A10" location="'Công ty'!A1" display="Danh mục công ty" xr:uid="{0D7C82F1-ED2D-430C-9DCF-E5C88F559519}"/>
    <hyperlink ref="A22" location="'Dòng tiền'!A1" display="Chỉ tiêu dòng tiền" xr:uid="{E19D080B-1024-4095-9ACB-A8D4F234F33D}"/>
    <hyperlink ref="A20" location="'Map mã'!A1" display="Map chỉ tiêu BC-TM" xr:uid="{B01E5A0F-4F36-4DAC-9422-FAA05A656DE9}"/>
    <hyperlink ref="A28" location="'✅'!A1" display="Tùy chọn" xr:uid="{359BE6C3-9643-4251-B9C3-19A634F934B7}"/>
    <hyperlink ref="A24" location="'Vốn vay'!A1" display="Vốn vay" xr:uid="{2A63BCC2-AE1F-44B0-AC18-C22DAEBAEAE2}"/>
    <hyperlink ref="A14" location="TKKT!A1" display="Tài khoản kế toán" xr:uid="{3BCBF30C-EEB9-4480-908F-FC1D0E74E3E2}"/>
    <hyperlink ref="A12" location="TTCty!A1" display="Thông tin công ty" xr:uid="{8F8AAD44-9FEF-4055-A6AE-83F230D67048}"/>
    <hyperlink ref="A8" location="'Tập đoàn'!A1" display="Tập đoàn" xr:uid="{D79DE9F6-04C1-4735-94F3-2CF1B1C1D96A}"/>
  </hyperlink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32F7169-C107-4D3E-930C-9B1DBDC8BAC9}">
          <x14:formula1>
            <xm:f>_xlfn.ANCHORARRAY(↓!$B$2)</xm:f>
          </x14:formula1>
          <xm:sqref>D6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0C90A-152F-47A4-8CCC-5E01357B17A3}">
  <sheetPr codeName="Sheet10"/>
  <dimension ref="A1:N107"/>
  <sheetViews>
    <sheetView zoomScaleNormal="100" workbookViewId="0">
      <pane ySplit="1" topLeftCell="A2" activePane="bottomLeft" state="frozen"/>
      <selection pane="bottomLeft" activeCell="F8" sqref="F8"/>
    </sheetView>
  </sheetViews>
  <sheetFormatPr defaultRowHeight="12.9" x14ac:dyDescent="0.35"/>
  <cols>
    <col min="3" max="3" width="9.58203125" customWidth="1"/>
    <col min="4" max="4" width="9" customWidth="1"/>
    <col min="6" max="6" width="33.4140625" customWidth="1"/>
    <col min="7" max="9" width="42.4140625" customWidth="1"/>
    <col min="10" max="10" width="41.58203125" customWidth="1"/>
    <col min="11" max="11" width="56.4140625" customWidth="1"/>
    <col min="12" max="12" width="14.4140625" customWidth="1"/>
    <col min="13" max="13" width="10" customWidth="1"/>
    <col min="14" max="14" width="11.4140625" customWidth="1"/>
  </cols>
  <sheetData>
    <row r="1" spans="1:14" x14ac:dyDescent="0.35">
      <c r="A1" t="s">
        <v>24</v>
      </c>
      <c r="C1" t="s">
        <v>0</v>
      </c>
      <c r="D1" t="s">
        <v>553</v>
      </c>
      <c r="E1" t="s">
        <v>554</v>
      </c>
      <c r="F1" t="s">
        <v>555</v>
      </c>
      <c r="G1" t="s">
        <v>556</v>
      </c>
      <c r="H1" t="s">
        <v>57</v>
      </c>
      <c r="I1" t="s">
        <v>193</v>
      </c>
      <c r="J1" t="s">
        <v>557</v>
      </c>
      <c r="K1" t="s">
        <v>558</v>
      </c>
      <c r="L1" t="s">
        <v>542</v>
      </c>
      <c r="M1" t="s">
        <v>543</v>
      </c>
      <c r="N1" t="s">
        <v>544</v>
      </c>
    </row>
    <row r="2" spans="1:14" x14ac:dyDescent="0.35">
      <c r="A2" t="b">
        <v>1</v>
      </c>
      <c r="B2" t="b" cm="1">
        <f t="array" ref="B2:B3">A2:A3</f>
        <v>1</v>
      </c>
      <c r="C2" t="str" cm="1">
        <f t="array" ref="C2:C3">L_TĐ[TẬP ĐOÀN]</f>
        <v>TSCLAND</v>
      </c>
      <c r="D2" t="str" cm="1">
        <f t="array" ref="D2:D9">_xlfn.UNIQUE(L_FS[KHOẢN MỤC])</f>
        <v>_</v>
      </c>
      <c r="E2" t="str" cm="1">
        <f t="array" ref="E2:E8">NH_TM[NH TM]</f>
        <v>N1</v>
      </c>
      <c r="F2" t="str" cm="1">
        <f t="array" ref="F2:F17">_xlfn.LET(_xlpm.a,L_CTY[MÃ],_xlpm.a&amp;IF(Chọn_mã_có_tên,_xlfn.XLOOKUP(_xlpm.a,_xlpm.a,L_CTY[KÝ HIỆU]),""))</f>
        <v>100_</v>
      </c>
      <c r="G2" t="str" cm="1">
        <f t="array" ref="G2:G107">_xlfn.LET(_xlpm.a,_xlfn._xlws.FILTER(L_FS[MÃ],L_FS[HT]=TRUE),_xlpm.a&amp;IF(Chọn_mã_có_tên,";"&amp;_xlfn.XLOOKUP(_xlpm.a,L_FS[MÃ],L_FS[CHỈ TIÊU]),""))</f>
        <v>000_</v>
      </c>
      <c r="H2" t="str" cm="1">
        <f t="array" ref="H2:H92">_xlfn.LET(_xlpm.a,_xlfn._xlws.FILTER(L_FS[MÃ],(L_FS[BS]&lt;&gt;0)*(L_FS[HT]=TRUE)),_xlpm.a&amp;IF(Chọn_mã_có_tên,";"&amp;_xlfn.XLOOKUP(_xlpm.a,L_FS[MÃ],L_FS[CHỈ TIÊU]),""))</f>
        <v>111_</v>
      </c>
      <c r="I2" t="str" cm="1">
        <f t="array" ref="I2:I14">_xlfn.LET(_xlpm.a,_xlfn._xlws.FILTER(L_FS[MÃ],(L_FS[PL]&lt;&gt;0)*(L_FS[HT]=TRUE)),_xlpm.a&amp;IF(Chọn_mã_có_tên,";"&amp;_xlfn.XLOOKUP(_xlpm.a,L_FS[MÃ],L_FS[CHỈ TIÊU]),""))</f>
        <v>001_</v>
      </c>
      <c r="J2" t="str" cm="1">
        <f t="array" ref="J2:J97">_xlfn.LET(_xlpm.a,L_TM[MÃ],_xlpm.a&amp;IF(Chọn_mã_có_tên,";"&amp;_xlfn.XLOOKUP(_xlpm.a,_xlpm.a,L_TM[CHỈ TIÊU]),""))</f>
        <v>010_</v>
      </c>
      <c r="K2" t="str" cm="1">
        <f t="array" ref="K2:K47">_xlfn.LET(_xlpm.a,L_CF[MÃ],_xlpm.a&amp;IF(Chọn_mã_có_tên,_xlfn.XLOOKUP(_xlpm.a,_xlpm.a,L_CF[CHỈ TIÊU]),""))</f>
        <v>01_</v>
      </c>
      <c r="L2" t="str" cm="1">
        <f t="array" ref="L2:L6">L_LV[LĨNH VỰC]</f>
        <v>Chuyển nhượng BĐS</v>
      </c>
      <c r="M2" t="str" cm="1">
        <f t="array" ref="M2:M4">L_KV[KHU VỰC]</f>
        <v>Miền Bắc</v>
      </c>
      <c r="N2" t="str" cm="1">
        <f t="array" aca="1" ref="N2:N9" ca="1">L_KY[KỲ BÁO CÁO]</f>
        <v>Q2401</v>
      </c>
    </row>
    <row r="3" spans="1:14" x14ac:dyDescent="0.35">
      <c r="A3" t="b">
        <v>0</v>
      </c>
      <c r="B3" t="b">
        <v>0</v>
      </c>
      <c r="C3" t="str">
        <v>ICON4</v>
      </c>
      <c r="D3" t="str">
        <v>KQKD</v>
      </c>
      <c r="E3" t="str">
        <v>N2</v>
      </c>
      <c r="F3" t="str">
        <v>101_</v>
      </c>
      <c r="G3" t="str">
        <v>001_</v>
      </c>
      <c r="H3" t="str">
        <v>112_</v>
      </c>
      <c r="I3" t="str">
        <v>002_</v>
      </c>
      <c r="J3" t="str">
        <v>021_</v>
      </c>
      <c r="K3" t="str">
        <v>_</v>
      </c>
      <c r="L3" t="str">
        <v>Cho thuê BĐS</v>
      </c>
      <c r="M3" t="str">
        <v>Miền Nam</v>
      </c>
      <c r="N3" t="str">
        <f ca="1"/>
        <v>Q2402</v>
      </c>
    </row>
    <row r="4" spans="1:14" x14ac:dyDescent="0.35">
      <c r="D4" t="str">
        <v>TS ngắn</v>
      </c>
      <c r="E4" t="str">
        <v>N3</v>
      </c>
      <c r="F4" t="str">
        <v>103_</v>
      </c>
      <c r="G4" t="str">
        <v>002_</v>
      </c>
      <c r="H4" t="str">
        <v>121_</v>
      </c>
      <c r="I4" t="str">
        <v>011_</v>
      </c>
      <c r="J4" t="str">
        <v>022_</v>
      </c>
      <c r="K4" t="str">
        <v>02_</v>
      </c>
      <c r="L4" t="str">
        <v>Xây lắp</v>
      </c>
      <c r="M4" t="str">
        <v>Miền Trung</v>
      </c>
      <c r="N4" t="str">
        <f ca="1"/>
        <v>Q2403</v>
      </c>
    </row>
    <row r="5" spans="1:14" x14ac:dyDescent="0.35">
      <c r="D5" t="str">
        <v>TS dài</v>
      </c>
      <c r="E5" t="str">
        <v>N4</v>
      </c>
      <c r="F5" t="str">
        <v>105_</v>
      </c>
      <c r="G5" t="str">
        <v>011_</v>
      </c>
      <c r="H5" t="str">
        <v>122_</v>
      </c>
      <c r="I5" t="str">
        <v>021_</v>
      </c>
      <c r="J5" t="str">
        <v>023_</v>
      </c>
      <c r="K5" t="str">
        <v>03_</v>
      </c>
      <c r="L5" t="str">
        <v>Dịch vụ</v>
      </c>
      <c r="N5" t="str">
        <f ca="1"/>
        <v>Q2404</v>
      </c>
    </row>
    <row r="6" spans="1:14" x14ac:dyDescent="0.35">
      <c r="D6" t="str">
        <v>Nợ ngắn</v>
      </c>
      <c r="E6" t="str">
        <v>N5</v>
      </c>
      <c r="F6" t="str">
        <v>107_</v>
      </c>
      <c r="G6" t="str">
        <v>021_</v>
      </c>
      <c r="H6" t="str">
        <v>123_</v>
      </c>
      <c r="I6" t="str">
        <v>022_</v>
      </c>
      <c r="J6" t="str">
        <v>024_</v>
      </c>
      <c r="K6" t="str">
        <v>04_</v>
      </c>
      <c r="L6" t="str">
        <v>Khác</v>
      </c>
      <c r="N6" t="str">
        <f ca="1"/>
        <v>Q2501</v>
      </c>
    </row>
    <row r="7" spans="1:14" x14ac:dyDescent="0.35">
      <c r="D7" t="str">
        <v>Nợ dài</v>
      </c>
      <c r="E7" t="str">
        <v>N6</v>
      </c>
      <c r="F7" t="str">
        <v>108_</v>
      </c>
      <c r="G7" t="str">
        <v>022_</v>
      </c>
      <c r="H7" t="str">
        <v>131_</v>
      </c>
      <c r="I7" t="str">
        <v>024_</v>
      </c>
      <c r="J7" t="str">
        <v>025_</v>
      </c>
      <c r="K7" t="str">
        <v>05_</v>
      </c>
      <c r="N7" t="str">
        <f ca="1"/>
        <v>Q2502</v>
      </c>
    </row>
    <row r="8" spans="1:14" x14ac:dyDescent="0.35">
      <c r="D8" t="str">
        <v>Vốn khác</v>
      </c>
      <c r="E8" t="str">
        <v>BP</v>
      </c>
      <c r="F8" t="str">
        <v>110_</v>
      </c>
      <c r="G8" t="str">
        <v>023_</v>
      </c>
      <c r="H8" t="str">
        <v>132_</v>
      </c>
      <c r="I8" t="str">
        <v>025_</v>
      </c>
      <c r="J8" t="str">
        <v>026_</v>
      </c>
      <c r="K8" t="str">
        <v>06_</v>
      </c>
      <c r="N8" t="str">
        <f ca="1"/>
        <v>Q2503</v>
      </c>
    </row>
    <row r="9" spans="1:14" x14ac:dyDescent="0.35">
      <c r="D9" t="str">
        <v>Vốn góp</v>
      </c>
      <c r="F9" t="str">
        <v>112_</v>
      </c>
      <c r="G9" t="str">
        <v>024_</v>
      </c>
      <c r="H9" t="str">
        <v>133_</v>
      </c>
      <c r="I9" t="str">
        <v>026_</v>
      </c>
      <c r="J9" t="str">
        <v>027_</v>
      </c>
      <c r="K9" t="str">
        <v>07_</v>
      </c>
      <c r="N9" t="str">
        <f ca="1"/>
        <v>Q2504</v>
      </c>
    </row>
    <row r="10" spans="1:14" x14ac:dyDescent="0.35">
      <c r="F10" t="str">
        <v>113_</v>
      </c>
      <c r="G10" t="str">
        <v>025_</v>
      </c>
      <c r="H10" t="str">
        <v>134_</v>
      </c>
      <c r="I10" t="str">
        <v>031_</v>
      </c>
      <c r="J10" t="str">
        <v>028_</v>
      </c>
      <c r="K10" t="str">
        <v>08_</v>
      </c>
    </row>
    <row r="11" spans="1:14" x14ac:dyDescent="0.35">
      <c r="F11" t="str">
        <v>115_</v>
      </c>
      <c r="G11" t="str">
        <v>026_</v>
      </c>
      <c r="H11" t="str">
        <v>135_</v>
      </c>
      <c r="I11" t="str">
        <v>032_</v>
      </c>
      <c r="J11" t="str">
        <v>031_</v>
      </c>
      <c r="K11" t="str">
        <v>09_</v>
      </c>
    </row>
    <row r="12" spans="1:14" x14ac:dyDescent="0.35">
      <c r="F12" t="str">
        <v>117_</v>
      </c>
      <c r="G12" t="str">
        <v>031_</v>
      </c>
      <c r="H12" t="str">
        <v>136_</v>
      </c>
      <c r="I12" t="str">
        <v>051_</v>
      </c>
      <c r="J12" t="str">
        <v>031x</v>
      </c>
      <c r="K12" t="str">
        <v>10_</v>
      </c>
    </row>
    <row r="13" spans="1:14" x14ac:dyDescent="0.35">
      <c r="F13" t="str">
        <v>119_</v>
      </c>
      <c r="G13" t="str">
        <v>032_</v>
      </c>
      <c r="H13" t="str">
        <v>137_</v>
      </c>
      <c r="I13" t="str">
        <v>052_</v>
      </c>
      <c r="J13" t="str">
        <v>032_</v>
      </c>
      <c r="K13" t="str">
        <v>11_</v>
      </c>
    </row>
    <row r="14" spans="1:14" x14ac:dyDescent="0.35">
      <c r="F14" t="str">
        <v>120_</v>
      </c>
      <c r="G14" t="str">
        <v>051_</v>
      </c>
      <c r="H14" t="str">
        <v>139_</v>
      </c>
      <c r="I14" t="str">
        <v>062_</v>
      </c>
      <c r="J14" t="str">
        <v>032x</v>
      </c>
      <c r="K14" t="str">
        <v>12_</v>
      </c>
    </row>
    <row r="15" spans="1:14" x14ac:dyDescent="0.35">
      <c r="F15" t="str">
        <v>121_</v>
      </c>
      <c r="G15" t="str">
        <v>052_</v>
      </c>
      <c r="H15" t="str">
        <v>141_</v>
      </c>
      <c r="J15" t="str">
        <v>033_</v>
      </c>
      <c r="K15" t="str">
        <v>13_</v>
      </c>
    </row>
    <row r="16" spans="1:14" x14ac:dyDescent="0.35">
      <c r="F16" t="str">
        <v>122_</v>
      </c>
      <c r="G16" t="str">
        <v>062_</v>
      </c>
      <c r="H16" t="str">
        <v>149_</v>
      </c>
      <c r="J16" t="str">
        <v>033x</v>
      </c>
      <c r="K16" t="str">
        <v>14_</v>
      </c>
    </row>
    <row r="17" spans="6:11" x14ac:dyDescent="0.35">
      <c r="F17" t="str">
        <v>123_</v>
      </c>
      <c r="G17" t="str">
        <v>111_</v>
      </c>
      <c r="H17" t="str">
        <v>151_</v>
      </c>
      <c r="J17" t="str">
        <v>034_</v>
      </c>
      <c r="K17" t="str">
        <v>15_</v>
      </c>
    </row>
    <row r="18" spans="6:11" x14ac:dyDescent="0.35">
      <c r="G18" t="str">
        <v>112_</v>
      </c>
      <c r="H18" t="str">
        <v>152_</v>
      </c>
      <c r="J18" t="str">
        <v>034x</v>
      </c>
      <c r="K18" t="str">
        <v>16_</v>
      </c>
    </row>
    <row r="19" spans="6:11" x14ac:dyDescent="0.35">
      <c r="G19" t="str">
        <v>121_</v>
      </c>
      <c r="H19" t="str">
        <v>153_</v>
      </c>
      <c r="J19" t="str">
        <v>041_</v>
      </c>
      <c r="K19" t="str">
        <v>17_</v>
      </c>
    </row>
    <row r="20" spans="6:11" x14ac:dyDescent="0.35">
      <c r="G20" t="str">
        <v>122_</v>
      </c>
      <c r="H20" t="str">
        <v>154_</v>
      </c>
      <c r="J20" t="str">
        <v>041x</v>
      </c>
      <c r="K20" t="str">
        <v>20_</v>
      </c>
    </row>
    <row r="21" spans="6:11" x14ac:dyDescent="0.35">
      <c r="G21" t="str">
        <v>123_</v>
      </c>
      <c r="H21" t="str">
        <v>155_</v>
      </c>
      <c r="J21" t="str">
        <v>042_</v>
      </c>
      <c r="K21" t="str">
        <v>21_</v>
      </c>
    </row>
    <row r="22" spans="6:11" x14ac:dyDescent="0.35">
      <c r="G22" t="str">
        <v>131_</v>
      </c>
      <c r="H22" t="str">
        <v>211_</v>
      </c>
      <c r="J22" t="str">
        <v>042x</v>
      </c>
      <c r="K22" t="str">
        <v>22_</v>
      </c>
    </row>
    <row r="23" spans="6:11" x14ac:dyDescent="0.35">
      <c r="G23" t="str">
        <v>132_</v>
      </c>
      <c r="H23" t="str">
        <v>212_</v>
      </c>
      <c r="J23" t="str">
        <v>043_</v>
      </c>
      <c r="K23" t="str">
        <v>23_</v>
      </c>
    </row>
    <row r="24" spans="6:11" x14ac:dyDescent="0.35">
      <c r="G24" t="str">
        <v>133_</v>
      </c>
      <c r="H24" t="str">
        <v>213_</v>
      </c>
      <c r="J24" t="str">
        <v>044_</v>
      </c>
      <c r="K24" t="str">
        <v>24_</v>
      </c>
    </row>
    <row r="25" spans="6:11" x14ac:dyDescent="0.35">
      <c r="G25" t="str">
        <v>134_</v>
      </c>
      <c r="H25" t="str">
        <v>214_</v>
      </c>
      <c r="J25" t="str">
        <v>045_</v>
      </c>
      <c r="K25" t="str">
        <v>25_</v>
      </c>
    </row>
    <row r="26" spans="6:11" x14ac:dyDescent="0.35">
      <c r="G26" t="str">
        <v>135_</v>
      </c>
      <c r="H26" t="str">
        <v>215_</v>
      </c>
      <c r="J26" t="str">
        <v>046_</v>
      </c>
      <c r="K26" t="str">
        <v>26_</v>
      </c>
    </row>
    <row r="27" spans="6:11" x14ac:dyDescent="0.35">
      <c r="G27" t="str">
        <v>136_</v>
      </c>
      <c r="H27" t="str">
        <v>216_</v>
      </c>
      <c r="J27" t="str">
        <v>050_</v>
      </c>
      <c r="K27" t="str">
        <v>27_</v>
      </c>
    </row>
    <row r="28" spans="6:11" x14ac:dyDescent="0.35">
      <c r="G28" t="str">
        <v>137_</v>
      </c>
      <c r="H28" t="str">
        <v>219_</v>
      </c>
      <c r="J28" t="str">
        <v>061_</v>
      </c>
      <c r="K28" t="str">
        <v>30_</v>
      </c>
    </row>
    <row r="29" spans="6:11" x14ac:dyDescent="0.35">
      <c r="G29" t="str">
        <v>139_</v>
      </c>
      <c r="H29" t="str">
        <v>222_</v>
      </c>
      <c r="J29" t="str">
        <v>062_</v>
      </c>
      <c r="K29" t="str">
        <v>31_</v>
      </c>
    </row>
    <row r="30" spans="6:11" x14ac:dyDescent="0.35">
      <c r="G30" t="str">
        <v>141_</v>
      </c>
      <c r="H30" t="str">
        <v>223_</v>
      </c>
      <c r="J30" t="str">
        <v>063_</v>
      </c>
      <c r="K30" t="str">
        <v>32_</v>
      </c>
    </row>
    <row r="31" spans="6:11" x14ac:dyDescent="0.35">
      <c r="G31" t="str">
        <v>149_</v>
      </c>
      <c r="H31" t="str">
        <v>225_</v>
      </c>
      <c r="J31" t="str">
        <v>064_</v>
      </c>
      <c r="K31" t="str">
        <v>33_</v>
      </c>
    </row>
    <row r="32" spans="6:11" x14ac:dyDescent="0.35">
      <c r="G32" t="str">
        <v>151_</v>
      </c>
      <c r="H32" t="str">
        <v>226_</v>
      </c>
      <c r="J32" t="str">
        <v>065_</v>
      </c>
      <c r="K32" t="str">
        <v>34_</v>
      </c>
    </row>
    <row r="33" spans="7:11" x14ac:dyDescent="0.35">
      <c r="G33" t="str">
        <v>152_</v>
      </c>
      <c r="H33" t="str">
        <v>228_</v>
      </c>
      <c r="J33" t="str">
        <v>071_</v>
      </c>
      <c r="K33" t="str">
        <v>35_</v>
      </c>
    </row>
    <row r="34" spans="7:11" x14ac:dyDescent="0.35">
      <c r="G34" t="str">
        <v>153_</v>
      </c>
      <c r="H34" t="str">
        <v>229_</v>
      </c>
      <c r="J34" t="str">
        <v>072_</v>
      </c>
      <c r="K34" t="str">
        <v>36_</v>
      </c>
    </row>
    <row r="35" spans="7:11" x14ac:dyDescent="0.35">
      <c r="G35" t="str">
        <v>154_</v>
      </c>
      <c r="H35" t="str">
        <v>231_</v>
      </c>
      <c r="J35" t="str">
        <v>081_</v>
      </c>
      <c r="K35" t="str">
        <v>40_</v>
      </c>
    </row>
    <row r="36" spans="7:11" x14ac:dyDescent="0.35">
      <c r="G36" t="str">
        <v>155_</v>
      </c>
      <c r="H36" t="str">
        <v>232_</v>
      </c>
      <c r="J36" t="str">
        <v>082_</v>
      </c>
      <c r="K36" t="str">
        <v>50_</v>
      </c>
    </row>
    <row r="37" spans="7:11" x14ac:dyDescent="0.35">
      <c r="G37" t="str">
        <v>211_</v>
      </c>
      <c r="H37" t="str">
        <v>241_</v>
      </c>
      <c r="J37" t="str">
        <v>091_</v>
      </c>
      <c r="K37" t="str">
        <v>60_</v>
      </c>
    </row>
    <row r="38" spans="7:11" x14ac:dyDescent="0.35">
      <c r="G38" t="str">
        <v>212_</v>
      </c>
      <c r="H38" t="str">
        <v>242_</v>
      </c>
      <c r="J38" t="str">
        <v>091x</v>
      </c>
      <c r="K38" t="str">
        <v>61_</v>
      </c>
    </row>
    <row r="39" spans="7:11" x14ac:dyDescent="0.35">
      <c r="G39" t="str">
        <v>213_</v>
      </c>
      <c r="H39" t="str">
        <v>251_</v>
      </c>
      <c r="J39" t="str">
        <v>092_</v>
      </c>
      <c r="K39" t="str">
        <v>70_</v>
      </c>
    </row>
    <row r="40" spans="7:11" x14ac:dyDescent="0.35">
      <c r="G40" t="str">
        <v>214_</v>
      </c>
      <c r="H40" t="str">
        <v>252_</v>
      </c>
      <c r="J40" t="str">
        <v>101_</v>
      </c>
      <c r="K40" t="str">
        <v/>
      </c>
    </row>
    <row r="41" spans="7:11" x14ac:dyDescent="0.35">
      <c r="G41" t="str">
        <v>215_</v>
      </c>
      <c r="H41" t="str">
        <v>253_</v>
      </c>
      <c r="J41" t="str">
        <v>101x</v>
      </c>
      <c r="K41" t="str">
        <v>01_</v>
      </c>
    </row>
    <row r="42" spans="7:11" x14ac:dyDescent="0.35">
      <c r="G42" t="str">
        <v>216_</v>
      </c>
      <c r="H42" t="str">
        <v>254_</v>
      </c>
      <c r="J42" t="str">
        <v>102_</v>
      </c>
      <c r="K42" t="str">
        <v>02_</v>
      </c>
    </row>
    <row r="43" spans="7:11" x14ac:dyDescent="0.35">
      <c r="G43" t="str">
        <v>219_</v>
      </c>
      <c r="H43" t="str">
        <v>255_</v>
      </c>
      <c r="J43" t="str">
        <v>111_</v>
      </c>
      <c r="K43" t="str">
        <v>03_</v>
      </c>
    </row>
    <row r="44" spans="7:11" x14ac:dyDescent="0.35">
      <c r="G44" t="str">
        <v>222_</v>
      </c>
      <c r="H44" t="str">
        <v>261_</v>
      </c>
      <c r="J44" t="str">
        <v>112_</v>
      </c>
      <c r="K44" t="str">
        <v>04_</v>
      </c>
    </row>
    <row r="45" spans="7:11" x14ac:dyDescent="0.35">
      <c r="G45" t="str">
        <v>223_</v>
      </c>
      <c r="H45" t="str">
        <v>262_</v>
      </c>
      <c r="J45" t="str">
        <v>121_</v>
      </c>
      <c r="K45" t="str">
        <v>05_</v>
      </c>
    </row>
    <row r="46" spans="7:11" x14ac:dyDescent="0.35">
      <c r="G46" t="str">
        <v>225_</v>
      </c>
      <c r="H46" t="str">
        <v>263_</v>
      </c>
      <c r="J46" t="str">
        <v>122_</v>
      </c>
      <c r="K46" t="str">
        <v>06_</v>
      </c>
    </row>
    <row r="47" spans="7:11" x14ac:dyDescent="0.35">
      <c r="G47" t="str">
        <v>226_</v>
      </c>
      <c r="H47" t="str">
        <v>268_</v>
      </c>
      <c r="J47" t="str">
        <v>131_</v>
      </c>
      <c r="K47" t="str">
        <v>07_</v>
      </c>
    </row>
    <row r="48" spans="7:11" x14ac:dyDescent="0.35">
      <c r="G48" t="str">
        <v>228_</v>
      </c>
      <c r="H48" t="str">
        <v>269_</v>
      </c>
      <c r="J48" t="str">
        <v>132_</v>
      </c>
    </row>
    <row r="49" spans="7:10" x14ac:dyDescent="0.35">
      <c r="G49" t="str">
        <v>229_</v>
      </c>
      <c r="H49" t="str">
        <v>311_</v>
      </c>
      <c r="J49" t="str">
        <v>141_</v>
      </c>
    </row>
    <row r="50" spans="7:10" x14ac:dyDescent="0.35">
      <c r="G50" t="str">
        <v>231_</v>
      </c>
      <c r="H50" t="str">
        <v>312_</v>
      </c>
      <c r="J50" t="str">
        <v>151_</v>
      </c>
    </row>
    <row r="51" spans="7:10" x14ac:dyDescent="0.35">
      <c r="G51" t="str">
        <v>232_</v>
      </c>
      <c r="H51" t="str">
        <v>313_</v>
      </c>
      <c r="J51" t="str">
        <v>152_</v>
      </c>
    </row>
    <row r="52" spans="7:10" x14ac:dyDescent="0.35">
      <c r="G52" t="str">
        <v>241_</v>
      </c>
      <c r="H52" t="str">
        <v>314_</v>
      </c>
      <c r="J52" t="str">
        <v>161_</v>
      </c>
    </row>
    <row r="53" spans="7:10" x14ac:dyDescent="0.35">
      <c r="G53" t="str">
        <v>242_</v>
      </c>
      <c r="H53" t="str">
        <v>315_</v>
      </c>
      <c r="J53" t="str">
        <v>161x</v>
      </c>
    </row>
    <row r="54" spans="7:10" x14ac:dyDescent="0.35">
      <c r="G54" t="str">
        <v>251_</v>
      </c>
      <c r="H54" t="str">
        <v>316_</v>
      </c>
      <c r="J54" t="str">
        <v>162_</v>
      </c>
    </row>
    <row r="55" spans="7:10" x14ac:dyDescent="0.35">
      <c r="G55" t="str">
        <v>252_</v>
      </c>
      <c r="H55" t="str">
        <v>317_</v>
      </c>
      <c r="J55" t="str">
        <v>162x</v>
      </c>
    </row>
    <row r="56" spans="7:10" x14ac:dyDescent="0.35">
      <c r="G56" t="str">
        <v>253_</v>
      </c>
      <c r="H56" t="str">
        <v>318_</v>
      </c>
      <c r="J56" t="str">
        <v>163_</v>
      </c>
    </row>
    <row r="57" spans="7:10" x14ac:dyDescent="0.35">
      <c r="G57" t="str">
        <v>254_</v>
      </c>
      <c r="H57" t="str">
        <v>319_</v>
      </c>
      <c r="J57" t="str">
        <v>163x</v>
      </c>
    </row>
    <row r="58" spans="7:10" x14ac:dyDescent="0.35">
      <c r="G58" t="str">
        <v>255_</v>
      </c>
      <c r="H58" t="str">
        <v>320_</v>
      </c>
      <c r="J58" t="str">
        <v>164_</v>
      </c>
    </row>
    <row r="59" spans="7:10" x14ac:dyDescent="0.35">
      <c r="G59" t="str">
        <v>261_</v>
      </c>
      <c r="H59" t="str">
        <v>321_</v>
      </c>
      <c r="J59" t="str">
        <v>164x</v>
      </c>
    </row>
    <row r="60" spans="7:10" x14ac:dyDescent="0.35">
      <c r="G60" t="str">
        <v>262_</v>
      </c>
      <c r="H60" t="str">
        <v>322_</v>
      </c>
      <c r="J60" t="str">
        <v>170_</v>
      </c>
    </row>
    <row r="61" spans="7:10" x14ac:dyDescent="0.35">
      <c r="G61" t="str">
        <v>263_</v>
      </c>
      <c r="H61" t="str">
        <v>323_</v>
      </c>
      <c r="J61" t="str">
        <v>181_</v>
      </c>
    </row>
    <row r="62" spans="7:10" x14ac:dyDescent="0.35">
      <c r="G62" t="str">
        <v>268_</v>
      </c>
      <c r="H62" t="str">
        <v>324_</v>
      </c>
      <c r="J62" t="str">
        <v>182_</v>
      </c>
    </row>
    <row r="63" spans="7:10" x14ac:dyDescent="0.35">
      <c r="G63" t="str">
        <v>269_</v>
      </c>
      <c r="H63" t="str">
        <v>331_</v>
      </c>
      <c r="J63" t="str">
        <v>191_</v>
      </c>
    </row>
    <row r="64" spans="7:10" x14ac:dyDescent="0.35">
      <c r="G64" t="str">
        <v>311_</v>
      </c>
      <c r="H64" t="str">
        <v>332_</v>
      </c>
      <c r="J64" t="str">
        <v>191x</v>
      </c>
    </row>
    <row r="65" spans="7:10" x14ac:dyDescent="0.35">
      <c r="G65" t="str">
        <v>312_</v>
      </c>
      <c r="H65" t="str">
        <v>333_</v>
      </c>
      <c r="J65" t="str">
        <v>192_</v>
      </c>
    </row>
    <row r="66" spans="7:10" x14ac:dyDescent="0.35">
      <c r="G66" t="str">
        <v>313_</v>
      </c>
      <c r="H66" t="str">
        <v>334_</v>
      </c>
      <c r="J66" t="str">
        <v>192x</v>
      </c>
    </row>
    <row r="67" spans="7:10" x14ac:dyDescent="0.35">
      <c r="G67" t="str">
        <v>314_</v>
      </c>
      <c r="H67" t="str">
        <v>335_</v>
      </c>
      <c r="J67" t="str">
        <v>193_</v>
      </c>
    </row>
    <row r="68" spans="7:10" x14ac:dyDescent="0.35">
      <c r="G68" t="str">
        <v>315_</v>
      </c>
      <c r="H68" t="str">
        <v>336_</v>
      </c>
      <c r="J68" t="str">
        <v>194_</v>
      </c>
    </row>
    <row r="69" spans="7:10" x14ac:dyDescent="0.35">
      <c r="G69" t="str">
        <v>316_</v>
      </c>
      <c r="H69" t="str">
        <v>337_</v>
      </c>
      <c r="J69" t="str">
        <v>195_</v>
      </c>
    </row>
    <row r="70" spans="7:10" x14ac:dyDescent="0.35">
      <c r="G70" t="str">
        <v>317_</v>
      </c>
      <c r="H70" t="str">
        <v>338_</v>
      </c>
      <c r="J70" t="str">
        <v>201_</v>
      </c>
    </row>
    <row r="71" spans="7:10" x14ac:dyDescent="0.35">
      <c r="G71" t="str">
        <v>318_</v>
      </c>
      <c r="H71" t="str">
        <v>339_</v>
      </c>
      <c r="J71" t="str">
        <v>202_</v>
      </c>
    </row>
    <row r="72" spans="7:10" x14ac:dyDescent="0.35">
      <c r="G72" t="str">
        <v>319_</v>
      </c>
      <c r="H72" t="str">
        <v>340_</v>
      </c>
      <c r="J72" t="str">
        <v>211_</v>
      </c>
    </row>
    <row r="73" spans="7:10" x14ac:dyDescent="0.35">
      <c r="G73" t="str">
        <v>320_</v>
      </c>
      <c r="H73" t="str">
        <v>341_</v>
      </c>
      <c r="J73" t="str">
        <v>212_</v>
      </c>
    </row>
    <row r="74" spans="7:10" x14ac:dyDescent="0.35">
      <c r="G74" t="str">
        <v>321_</v>
      </c>
      <c r="H74" t="str">
        <v>342_</v>
      </c>
      <c r="J74" t="str">
        <v>241_</v>
      </c>
    </row>
    <row r="75" spans="7:10" x14ac:dyDescent="0.35">
      <c r="G75" t="str">
        <v>322_</v>
      </c>
      <c r="H75" t="str">
        <v>343_</v>
      </c>
      <c r="J75" t="str">
        <v>242_</v>
      </c>
    </row>
    <row r="76" spans="7:10" x14ac:dyDescent="0.35">
      <c r="G76" t="str">
        <v>323_</v>
      </c>
      <c r="H76" t="str">
        <v>412_</v>
      </c>
      <c r="J76" t="str">
        <v>250_</v>
      </c>
    </row>
    <row r="77" spans="7:10" x14ac:dyDescent="0.35">
      <c r="G77" t="str">
        <v>324_</v>
      </c>
      <c r="H77" t="str">
        <v>413_</v>
      </c>
      <c r="J77" t="str">
        <v>250x</v>
      </c>
    </row>
    <row r="78" spans="7:10" x14ac:dyDescent="0.35">
      <c r="G78" t="str">
        <v>331_</v>
      </c>
      <c r="H78" t="str">
        <v>414_</v>
      </c>
      <c r="J78" t="str">
        <v>251_</v>
      </c>
    </row>
    <row r="79" spans="7:10" x14ac:dyDescent="0.35">
      <c r="G79" t="str">
        <v>332_</v>
      </c>
      <c r="H79" t="str">
        <v>415_</v>
      </c>
      <c r="J79" t="str">
        <v>252_</v>
      </c>
    </row>
    <row r="80" spans="7:10" x14ac:dyDescent="0.35">
      <c r="G80" t="str">
        <v>333_</v>
      </c>
      <c r="H80" t="str">
        <v>416_</v>
      </c>
      <c r="J80" t="str">
        <v>311_</v>
      </c>
    </row>
    <row r="81" spans="7:10" x14ac:dyDescent="0.35">
      <c r="G81" t="str">
        <v>334_</v>
      </c>
      <c r="H81" t="str">
        <v>417_</v>
      </c>
      <c r="J81" t="str">
        <v>311x</v>
      </c>
    </row>
    <row r="82" spans="7:10" x14ac:dyDescent="0.35">
      <c r="G82" t="str">
        <v>335_</v>
      </c>
      <c r="H82" t="str">
        <v>418_</v>
      </c>
      <c r="J82" t="str">
        <v>312_</v>
      </c>
    </row>
    <row r="83" spans="7:10" x14ac:dyDescent="0.35">
      <c r="G83" t="str">
        <v>336_</v>
      </c>
      <c r="H83" t="str">
        <v>419_</v>
      </c>
      <c r="J83" t="str">
        <v>320_</v>
      </c>
    </row>
    <row r="84" spans="7:10" x14ac:dyDescent="0.35">
      <c r="G84" t="str">
        <v>337_</v>
      </c>
      <c r="H84" t="str">
        <v>41a_</v>
      </c>
      <c r="J84" t="str">
        <v>320x</v>
      </c>
    </row>
    <row r="85" spans="7:10" x14ac:dyDescent="0.35">
      <c r="G85" t="str">
        <v>338_</v>
      </c>
      <c r="H85" t="str">
        <v>41b_</v>
      </c>
      <c r="J85" t="str">
        <v>331_</v>
      </c>
    </row>
    <row r="86" spans="7:10" x14ac:dyDescent="0.35">
      <c r="G86" t="str">
        <v>339_</v>
      </c>
      <c r="H86" t="str">
        <v>420_</v>
      </c>
      <c r="J86" t="str">
        <v>332_</v>
      </c>
    </row>
    <row r="87" spans="7:10" x14ac:dyDescent="0.35">
      <c r="G87" t="str">
        <v>340_</v>
      </c>
      <c r="H87" t="str">
        <v>422_</v>
      </c>
      <c r="J87" t="str">
        <v>341_</v>
      </c>
    </row>
    <row r="88" spans="7:10" x14ac:dyDescent="0.35">
      <c r="G88" t="str">
        <v>341_</v>
      </c>
      <c r="H88" t="str">
        <v>429_</v>
      </c>
      <c r="J88" t="str">
        <v>342_</v>
      </c>
    </row>
    <row r="89" spans="7:10" x14ac:dyDescent="0.35">
      <c r="G89" t="str">
        <v>342_</v>
      </c>
      <c r="H89" t="str">
        <v>42a_</v>
      </c>
      <c r="J89" t="str">
        <v>351_</v>
      </c>
    </row>
    <row r="90" spans="7:10" x14ac:dyDescent="0.35">
      <c r="G90" t="str">
        <v>343_</v>
      </c>
      <c r="H90" t="str">
        <v>42b_</v>
      </c>
      <c r="J90" t="str">
        <v>352_</v>
      </c>
    </row>
    <row r="91" spans="7:10" x14ac:dyDescent="0.35">
      <c r="G91" t="str">
        <v>412_</v>
      </c>
      <c r="H91" t="str">
        <v>431_</v>
      </c>
      <c r="J91" t="str">
        <v>361_</v>
      </c>
    </row>
    <row r="92" spans="7:10" x14ac:dyDescent="0.35">
      <c r="G92" t="str">
        <v>413_</v>
      </c>
      <c r="H92" t="str">
        <v>432_</v>
      </c>
      <c r="J92" t="str">
        <v>362_</v>
      </c>
    </row>
    <row r="93" spans="7:10" x14ac:dyDescent="0.35">
      <c r="G93" t="str">
        <v>414_</v>
      </c>
      <c r="J93" t="str">
        <v>370_</v>
      </c>
    </row>
    <row r="94" spans="7:10" x14ac:dyDescent="0.35">
      <c r="G94" t="str">
        <v>415_</v>
      </c>
      <c r="J94" t="str">
        <v>381_</v>
      </c>
    </row>
    <row r="95" spans="7:10" x14ac:dyDescent="0.35">
      <c r="G95" t="str">
        <v>416_</v>
      </c>
      <c r="J95" t="str">
        <v>382_</v>
      </c>
    </row>
    <row r="96" spans="7:10" x14ac:dyDescent="0.35">
      <c r="G96" t="str">
        <v>417_</v>
      </c>
      <c r="J96" t="str">
        <v>383_</v>
      </c>
    </row>
    <row r="97" spans="7:10" x14ac:dyDescent="0.35">
      <c r="G97" t="str">
        <v>418_</v>
      </c>
      <c r="J97" t="str">
        <v>384_</v>
      </c>
    </row>
    <row r="98" spans="7:10" x14ac:dyDescent="0.35">
      <c r="G98" t="str">
        <v>419_</v>
      </c>
    </row>
    <row r="99" spans="7:10" x14ac:dyDescent="0.35">
      <c r="G99" t="str">
        <v>41a_</v>
      </c>
    </row>
    <row r="100" spans="7:10" x14ac:dyDescent="0.35">
      <c r="G100" t="str">
        <v>41b_</v>
      </c>
    </row>
    <row r="101" spans="7:10" x14ac:dyDescent="0.35">
      <c r="G101" t="str">
        <v>420_</v>
      </c>
    </row>
    <row r="102" spans="7:10" x14ac:dyDescent="0.35">
      <c r="G102" t="str">
        <v>422_</v>
      </c>
    </row>
    <row r="103" spans="7:10" x14ac:dyDescent="0.35">
      <c r="G103" t="str">
        <v>429_</v>
      </c>
    </row>
    <row r="104" spans="7:10" x14ac:dyDescent="0.35">
      <c r="G104" t="str">
        <v>42a_</v>
      </c>
    </row>
    <row r="105" spans="7:10" x14ac:dyDescent="0.35">
      <c r="G105" t="str">
        <v>42b_</v>
      </c>
    </row>
    <row r="106" spans="7:10" x14ac:dyDescent="0.35">
      <c r="G106" t="str">
        <v>431_</v>
      </c>
    </row>
    <row r="107" spans="7:10" x14ac:dyDescent="0.35">
      <c r="G107" t="str">
        <v>432_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7DE8B-1666-47C6-981B-343D792C4BB6}">
  <sheetPr codeName="Sheet6">
    <tabColor rgb="FFFFF2CC"/>
  </sheetPr>
  <dimension ref="A1:M28"/>
  <sheetViews>
    <sheetView showGridLines="0" tabSelected="1" zoomScaleNormal="100" workbookViewId="0">
      <pane ySplit="5" topLeftCell="A6" activePane="bottomLeft" state="frozen"/>
      <selection activeCell="H20" sqref="H20"/>
      <selection pane="bottomLeft" activeCell="F17" sqref="F17"/>
    </sheetView>
  </sheetViews>
  <sheetFormatPr defaultRowHeight="12.9" x14ac:dyDescent="0.35"/>
  <cols>
    <col min="1" max="1" width="27.4140625" style="2" customWidth="1"/>
    <col min="2" max="2" width="7.4140625" customWidth="1"/>
    <col min="3" max="3" width="9" customWidth="1"/>
    <col min="4" max="4" width="14.58203125" customWidth="1"/>
    <col min="5" max="5" width="40.58203125" bestFit="1" customWidth="1"/>
    <col min="6" max="6" width="20.58203125" customWidth="1"/>
    <col min="7" max="7" width="11.6640625" hidden="1" customWidth="1"/>
    <col min="8" max="8" width="22" customWidth="1"/>
    <col min="9" max="9" width="9.58203125" customWidth="1"/>
    <col min="10" max="10" width="5.9140625" customWidth="1"/>
    <col min="12" max="12" width="8.9140625" customWidth="1"/>
  </cols>
  <sheetData>
    <row r="1" spans="1:13" x14ac:dyDescent="0.35">
      <c r="A1" s="25" t="str">
        <f>'✅'!A1</f>
        <v>TasecoLand</v>
      </c>
    </row>
    <row r="2" spans="1:13" x14ac:dyDescent="0.35">
      <c r="A2" s="25"/>
    </row>
    <row r="3" spans="1:13" s="1" customFormat="1" x14ac:dyDescent="0.35">
      <c r="A3" s="25"/>
      <c r="B3"/>
      <c r="C3" s="4"/>
      <c r="D3"/>
      <c r="E3" s="4" t="s">
        <v>17</v>
      </c>
      <c r="F3" s="4"/>
      <c r="G3" s="4"/>
      <c r="H3" s="4"/>
      <c r="I3" s="4"/>
      <c r="J3" s="4"/>
      <c r="K3" s="4"/>
      <c r="L3" s="4"/>
      <c r="M3" s="4"/>
    </row>
    <row r="4" spans="1:13" x14ac:dyDescent="0.35">
      <c r="A4" s="25"/>
      <c r="C4">
        <f>COUNTA(L_CTY[MÃ])</f>
        <v>16</v>
      </c>
      <c r="L4" s="9" t="s">
        <v>4</v>
      </c>
      <c r="M4" s="4"/>
    </row>
    <row r="5" spans="1:13" x14ac:dyDescent="0.35">
      <c r="A5" s="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0</v>
      </c>
      <c r="H5" t="s">
        <v>23</v>
      </c>
      <c r="I5" t="s">
        <v>24</v>
      </c>
      <c r="J5" t="s">
        <v>25</v>
      </c>
      <c r="L5" s="9" t="s">
        <v>19</v>
      </c>
      <c r="M5" s="9" t="s">
        <v>20</v>
      </c>
    </row>
    <row r="6" spans="1:13" x14ac:dyDescent="0.35">
      <c r="C6" s="6" t="s">
        <v>560</v>
      </c>
      <c r="D6" s="6" t="s">
        <v>570</v>
      </c>
      <c r="E6" s="6" t="s">
        <v>583</v>
      </c>
      <c r="F6" s="6" t="s">
        <v>596</v>
      </c>
      <c r="G6" s="6"/>
      <c r="H6" s="6" t="s">
        <v>596</v>
      </c>
      <c r="I6" s="6" t="b">
        <v>1</v>
      </c>
      <c r="J6" s="10">
        <v>10</v>
      </c>
      <c r="L6" t="str" cm="1">
        <f t="array" ref="L6">IFERROR(_xlfn.LET(_xlpm.i,L_CTY[MÃ],_xlfn._xlws.FILTER(_xlfn.UNIQUE(_xlpm.i),COUNTIF(_xlpm.i,_xlfn.UNIQUE(_xlpm.i))&gt;1)),"Không có")</f>
        <v>Không có</v>
      </c>
      <c r="M6" t="str" cm="1">
        <f t="array" ref="M6">IFERROR(_xlfn.LET(_xlpm.i,L_CTY[KÝ HIỆU],_xlfn._xlws.FILTER(_xlfn.UNIQUE(_xlpm.i),COUNTIF(_xlpm.i,_xlfn.UNIQUE(_xlpm.i))&gt;1)),"Không có")</f>
        <v>Không có</v>
      </c>
    </row>
    <row r="7" spans="1:13" x14ac:dyDescent="0.35">
      <c r="C7" s="6" t="s">
        <v>373</v>
      </c>
      <c r="D7" s="6" t="s">
        <v>571</v>
      </c>
      <c r="E7" s="6" t="s">
        <v>584</v>
      </c>
      <c r="F7" s="6" t="s">
        <v>597</v>
      </c>
      <c r="G7" s="6"/>
      <c r="H7" s="6" t="s">
        <v>597</v>
      </c>
      <c r="I7" s="6" t="b">
        <v>1</v>
      </c>
      <c r="J7" s="10">
        <v>20</v>
      </c>
    </row>
    <row r="8" spans="1:13" x14ac:dyDescent="0.35">
      <c r="A8" s="8" t="s">
        <v>6</v>
      </c>
      <c r="C8" s="6" t="s">
        <v>561</v>
      </c>
      <c r="D8" s="6" t="s">
        <v>572</v>
      </c>
      <c r="E8" s="6" t="s">
        <v>585</v>
      </c>
      <c r="F8" s="6" t="s">
        <v>598</v>
      </c>
      <c r="G8" s="6"/>
      <c r="H8" s="6" t="s">
        <v>598</v>
      </c>
      <c r="I8" s="6" t="b">
        <v>1</v>
      </c>
      <c r="J8" s="10">
        <v>30</v>
      </c>
    </row>
    <row r="9" spans="1:13" x14ac:dyDescent="0.35">
      <c r="C9" s="6" t="s">
        <v>562</v>
      </c>
      <c r="D9" s="6" t="s">
        <v>573</v>
      </c>
      <c r="E9" s="6" t="s">
        <v>586</v>
      </c>
      <c r="F9" s="6" t="s">
        <v>599</v>
      </c>
      <c r="G9" s="6"/>
      <c r="H9" s="6" t="s">
        <v>599</v>
      </c>
      <c r="I9" s="6" t="b">
        <v>1</v>
      </c>
      <c r="J9" s="10">
        <v>40</v>
      </c>
    </row>
    <row r="10" spans="1:13" x14ac:dyDescent="0.35">
      <c r="A10" s="7" t="s">
        <v>7</v>
      </c>
      <c r="C10" s="6" t="s">
        <v>563</v>
      </c>
      <c r="D10" s="6" t="s">
        <v>574</v>
      </c>
      <c r="E10" s="6" t="s">
        <v>587</v>
      </c>
      <c r="F10" s="6" t="s">
        <v>600</v>
      </c>
      <c r="G10" s="6"/>
      <c r="H10" s="6" t="s">
        <v>600</v>
      </c>
      <c r="I10" s="6" t="b">
        <v>1</v>
      </c>
      <c r="J10" s="10">
        <v>50</v>
      </c>
    </row>
    <row r="11" spans="1:13" x14ac:dyDescent="0.35">
      <c r="C11" s="6" t="s">
        <v>564</v>
      </c>
      <c r="D11" s="6" t="s">
        <v>575</v>
      </c>
      <c r="E11" s="6" t="s">
        <v>588</v>
      </c>
      <c r="F11" s="6" t="s">
        <v>601</v>
      </c>
      <c r="G11" s="6"/>
      <c r="H11" s="6" t="s">
        <v>601</v>
      </c>
      <c r="I11" s="6" t="b">
        <v>1</v>
      </c>
      <c r="J11" s="10">
        <v>60</v>
      </c>
    </row>
    <row r="12" spans="1:13" x14ac:dyDescent="0.35">
      <c r="A12" s="8" t="s">
        <v>8</v>
      </c>
      <c r="C12" s="6" t="s">
        <v>565</v>
      </c>
      <c r="D12" s="6" t="s">
        <v>576</v>
      </c>
      <c r="E12" s="6" t="s">
        <v>589</v>
      </c>
      <c r="F12" s="6" t="s">
        <v>602</v>
      </c>
      <c r="G12" s="6"/>
      <c r="H12" s="6" t="s">
        <v>602</v>
      </c>
      <c r="I12" s="6" t="b">
        <v>1</v>
      </c>
      <c r="J12" s="10">
        <v>70</v>
      </c>
    </row>
    <row r="13" spans="1:13" x14ac:dyDescent="0.35">
      <c r="C13" s="6" t="s">
        <v>58</v>
      </c>
      <c r="D13" s="6" t="s">
        <v>577</v>
      </c>
      <c r="E13" s="6" t="s">
        <v>590</v>
      </c>
      <c r="F13" s="6" t="s">
        <v>603</v>
      </c>
      <c r="G13" s="6"/>
      <c r="H13" s="6" t="s">
        <v>603</v>
      </c>
      <c r="I13" s="6" t="b">
        <v>1</v>
      </c>
      <c r="J13" s="10">
        <v>80</v>
      </c>
    </row>
    <row r="14" spans="1:13" x14ac:dyDescent="0.35">
      <c r="A14" s="8" t="s">
        <v>9</v>
      </c>
      <c r="C14" s="6" t="s">
        <v>59</v>
      </c>
      <c r="D14" s="6" t="s">
        <v>578</v>
      </c>
      <c r="E14" s="6" t="s">
        <v>591</v>
      </c>
      <c r="F14" s="6" t="s">
        <v>604</v>
      </c>
      <c r="G14" s="6"/>
      <c r="H14" s="6" t="s">
        <v>604</v>
      </c>
      <c r="I14" s="6" t="b">
        <v>1</v>
      </c>
      <c r="J14" s="10">
        <v>90</v>
      </c>
    </row>
    <row r="15" spans="1:13" x14ac:dyDescent="0.35">
      <c r="C15" s="6" t="s">
        <v>566</v>
      </c>
      <c r="D15" s="6" t="s">
        <v>579</v>
      </c>
      <c r="E15" s="6" t="s">
        <v>592</v>
      </c>
      <c r="F15" s="6" t="s">
        <v>605</v>
      </c>
      <c r="G15" s="6"/>
      <c r="H15" s="6" t="s">
        <v>605</v>
      </c>
      <c r="I15" s="6" t="b">
        <v>1</v>
      </c>
      <c r="J15" s="10">
        <v>100</v>
      </c>
    </row>
    <row r="16" spans="1:13" x14ac:dyDescent="0.35">
      <c r="A16" s="8" t="s">
        <v>10</v>
      </c>
      <c r="C16" s="6" t="s">
        <v>567</v>
      </c>
      <c r="D16" s="6" t="s">
        <v>580</v>
      </c>
      <c r="E16" s="6" t="s">
        <v>593</v>
      </c>
      <c r="F16" s="6" t="s">
        <v>711</v>
      </c>
      <c r="G16" s="6"/>
      <c r="H16" s="6" t="s">
        <v>711</v>
      </c>
      <c r="I16" s="6" t="b">
        <v>1</v>
      </c>
      <c r="J16" s="10">
        <v>110</v>
      </c>
    </row>
    <row r="17" spans="1:12" x14ac:dyDescent="0.35">
      <c r="C17" s="6" t="s">
        <v>568</v>
      </c>
      <c r="D17" s="6" t="s">
        <v>581</v>
      </c>
      <c r="E17" s="6" t="s">
        <v>594</v>
      </c>
      <c r="F17" s="6" t="s">
        <v>606</v>
      </c>
      <c r="G17" s="6"/>
      <c r="H17" s="6" t="s">
        <v>606</v>
      </c>
      <c r="I17" s="6" t="b">
        <v>1</v>
      </c>
      <c r="J17" s="10">
        <v>120</v>
      </c>
    </row>
    <row r="18" spans="1:12" x14ac:dyDescent="0.35">
      <c r="A18" s="8" t="s">
        <v>11</v>
      </c>
      <c r="C18" s="6" t="s">
        <v>569</v>
      </c>
      <c r="D18" s="6" t="s">
        <v>582</v>
      </c>
      <c r="E18" s="6" t="s">
        <v>595</v>
      </c>
      <c r="F18" s="6" t="s">
        <v>607</v>
      </c>
      <c r="G18" s="6"/>
      <c r="H18" s="6" t="s">
        <v>607</v>
      </c>
      <c r="I18" s="6" t="b">
        <v>1</v>
      </c>
      <c r="J18" s="10">
        <v>130</v>
      </c>
    </row>
    <row r="19" spans="1:12" x14ac:dyDescent="0.35">
      <c r="C19" s="22" t="s">
        <v>60</v>
      </c>
      <c r="D19" s="22" t="s">
        <v>787</v>
      </c>
      <c r="E19" s="22" t="s">
        <v>788</v>
      </c>
      <c r="F19" s="22" t="s">
        <v>713</v>
      </c>
      <c r="G19" s="22"/>
      <c r="H19" s="6" t="s">
        <v>713</v>
      </c>
      <c r="I19" s="6" t="b">
        <v>1</v>
      </c>
      <c r="J19" s="10">
        <v>140</v>
      </c>
    </row>
    <row r="20" spans="1:12" x14ac:dyDescent="0.35">
      <c r="A20" s="8" t="s">
        <v>12</v>
      </c>
      <c r="C20" s="22" t="s">
        <v>114</v>
      </c>
      <c r="D20" s="22" t="s">
        <v>789</v>
      </c>
      <c r="E20" s="22" t="s">
        <v>790</v>
      </c>
      <c r="F20" s="22" t="s">
        <v>714</v>
      </c>
      <c r="G20" s="22"/>
      <c r="H20" s="6" t="s">
        <v>714</v>
      </c>
      <c r="I20" s="6" t="b">
        <v>1</v>
      </c>
      <c r="J20" s="10">
        <v>150</v>
      </c>
    </row>
    <row r="21" spans="1:12" x14ac:dyDescent="0.35">
      <c r="C21" s="22" t="s">
        <v>62</v>
      </c>
      <c r="D21" s="22" t="s">
        <v>791</v>
      </c>
      <c r="E21" s="22" t="s">
        <v>792</v>
      </c>
      <c r="F21" s="22" t="s">
        <v>793</v>
      </c>
      <c r="G21" s="22"/>
      <c r="H21" s="6" t="s">
        <v>793</v>
      </c>
      <c r="I21" s="6" t="b">
        <v>1</v>
      </c>
      <c r="J21" s="10">
        <v>160</v>
      </c>
    </row>
    <row r="22" spans="1:12" x14ac:dyDescent="0.35">
      <c r="A22" s="8" t="s">
        <v>13</v>
      </c>
    </row>
    <row r="24" spans="1:12" x14ac:dyDescent="0.35">
      <c r="A24" s="8" t="s">
        <v>14</v>
      </c>
    </row>
    <row r="26" spans="1:12" x14ac:dyDescent="0.35">
      <c r="A26" s="8" t="s">
        <v>15</v>
      </c>
      <c r="L26" s="11"/>
    </row>
    <row r="28" spans="1:12" x14ac:dyDescent="0.35">
      <c r="A28" s="8" t="s">
        <v>16</v>
      </c>
    </row>
  </sheetData>
  <mergeCells count="1">
    <mergeCell ref="A1:A4"/>
  </mergeCells>
  <phoneticPr fontId="6" type="noConversion"/>
  <dataValidations count="1">
    <dataValidation type="list" allowBlank="1" showInputMessage="1" showErrorMessage="1" sqref="I6:I21" xr:uid="{DC8C7878-4873-4E28-B14D-A7DEF2D3DF84}">
      <formula1>"TRUE,FALSE"</formula1>
    </dataValidation>
  </dataValidations>
  <hyperlinks>
    <hyperlink ref="A16" location="BCTC!A1" display="Chỉ tiêu báo cáo tài chính" xr:uid="{4454346A-5133-47F5-BD9A-C4928ACA21FB}"/>
    <hyperlink ref="A18" location="CTTM!A1" display="Chỉ tiêu thuyết minh" xr:uid="{CDB4D9A2-FCA5-49C3-8605-0345452A2B1A}"/>
    <hyperlink ref="A26" location="Khác!A1" display="Danh mục khác" xr:uid="{5916A8A4-9898-45AD-B942-231DF5D1257D}"/>
    <hyperlink ref="A10" location="'Công ty'!A1" display="Danh mục công ty" xr:uid="{C0A5017B-F342-4565-A359-EFD39F8A04B0}"/>
    <hyperlink ref="A22" location="'Dòng tiền'!A1" display="Chỉ tiêu dòng tiền" xr:uid="{4F8140AB-8922-4081-8D56-ABB474674DF7}"/>
    <hyperlink ref="A8" location="'Tập đoàn'!A1" display="Tập đoàn" xr:uid="{07DAF023-7883-4C56-B5D7-442478200265}"/>
    <hyperlink ref="A20" location="'Map mã'!A1" display="Map chỉ tiêu BC-TM" xr:uid="{8BA07C9C-7073-436D-B2ED-A686FD11E60C}"/>
    <hyperlink ref="A28" location="'✅'!A1" display="Tùy chọn" xr:uid="{FCF6D99E-E115-4530-A913-D78E353B3C8C}"/>
    <hyperlink ref="A24" location="'Vốn vay'!A1" display="Vốn vay" xr:uid="{D6383443-0B36-49DA-B99F-F92ED0E0DB90}"/>
    <hyperlink ref="A14" location="TKKT!A1" display="Tài khoản kế toán" xr:uid="{A22E1A25-60AC-4BB4-B3AB-FF7008574A2F}"/>
    <hyperlink ref="A12" location="TTCty!A1" display="Thông tin công ty" xr:uid="{F509A5FF-E0C4-462C-8D94-B19523B1991F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DF578-EFF5-4282-B1EF-0666590C6B13}">
  <sheetPr codeName="Sheet11">
    <tabColor rgb="FFFFF2CC"/>
  </sheetPr>
  <dimension ref="A1:M28"/>
  <sheetViews>
    <sheetView showGridLines="0" zoomScaleNormal="100" workbookViewId="0">
      <pane ySplit="5" topLeftCell="A6" activePane="bottomLeft" state="frozen"/>
      <selection activeCell="H20" sqref="H20"/>
      <selection pane="bottomLeft" activeCell="D21" sqref="D21"/>
    </sheetView>
  </sheetViews>
  <sheetFormatPr defaultRowHeight="12.9" x14ac:dyDescent="0.35"/>
  <cols>
    <col min="1" max="1" width="27.4140625" style="2" customWidth="1"/>
    <col min="2" max="2" width="7.4140625" customWidth="1"/>
    <col min="3" max="3" width="9" customWidth="1"/>
    <col min="4" max="5" width="38.4140625" customWidth="1"/>
    <col min="6" max="6" width="15.58203125" customWidth="1"/>
    <col min="7" max="7" width="33.33203125" customWidth="1"/>
    <col min="8" max="8" width="38.4140625" customWidth="1"/>
    <col min="9" max="9" width="15.58203125" customWidth="1"/>
    <col min="10" max="10" width="38.4140625" customWidth="1"/>
    <col min="12" max="12" width="8.9140625" customWidth="1"/>
  </cols>
  <sheetData>
    <row r="1" spans="1:13" x14ac:dyDescent="0.35">
      <c r="A1" s="25" t="str">
        <f>'✅'!A1</f>
        <v>TasecoLand</v>
      </c>
    </row>
    <row r="2" spans="1:13" x14ac:dyDescent="0.35">
      <c r="A2" s="25"/>
    </row>
    <row r="3" spans="1:13" s="1" customFormat="1" x14ac:dyDescent="0.35">
      <c r="A3" s="25"/>
      <c r="B3"/>
      <c r="C3">
        <f>COUNTA(L_CT2[MÃ])</f>
        <v>16</v>
      </c>
      <c r="D3"/>
      <c r="E3" s="4" t="s">
        <v>41</v>
      </c>
      <c r="F3" s="4"/>
      <c r="G3" s="4"/>
      <c r="H3" s="4"/>
      <c r="I3" s="4"/>
      <c r="J3" s="4"/>
      <c r="K3" s="4"/>
      <c r="L3" s="4"/>
      <c r="M3" s="4"/>
    </row>
    <row r="4" spans="1:13" x14ac:dyDescent="0.35">
      <c r="A4" s="25"/>
      <c r="C4" t="s">
        <v>42</v>
      </c>
      <c r="L4" s="9" t="s">
        <v>4</v>
      </c>
      <c r="M4" s="4"/>
    </row>
    <row r="5" spans="1:13" x14ac:dyDescent="0.35">
      <c r="A5" s="5" t="s">
        <v>18</v>
      </c>
      <c r="C5" t="s">
        <v>19</v>
      </c>
      <c r="D5" t="s">
        <v>43</v>
      </c>
      <c r="E5" t="s">
        <v>21</v>
      </c>
      <c r="F5" t="s">
        <v>44</v>
      </c>
      <c r="G5" t="s">
        <v>45</v>
      </c>
      <c r="H5" t="s">
        <v>46</v>
      </c>
      <c r="I5" t="s">
        <v>47</v>
      </c>
      <c r="J5" t="s">
        <v>48</v>
      </c>
      <c r="L5" s="9" t="s">
        <v>19</v>
      </c>
      <c r="M5" s="9"/>
    </row>
    <row r="6" spans="1:13" x14ac:dyDescent="0.35">
      <c r="C6" s="6" t="s">
        <v>560</v>
      </c>
      <c r="D6" t="str">
        <f>IFERROR(_xlfn.XLOOKUP(L_CT2[[#This Row],[MÃ]],L_CTY[MÃ],L_CTY[TÊN CÔNG TY]),"-")</f>
        <v>Công ty CP Đầu tư BĐS Taseco</v>
      </c>
      <c r="E6" s="6"/>
      <c r="F6" s="6"/>
      <c r="G6" s="6"/>
      <c r="H6" s="6"/>
      <c r="I6" s="6"/>
      <c r="J6" s="6"/>
      <c r="L6" t="str" cm="1">
        <f t="array" ref="L6">IFERROR(_xlfn.LET(_xlpm.i,L_CT2[MÃ],_xlfn._xlws.FILTER(_xlfn.UNIQUE(_xlpm.i),COUNTIF(_xlpm.i,_xlfn.UNIQUE(_xlpm.i))&gt;1)),"Không có")</f>
        <v>Không có</v>
      </c>
    </row>
    <row r="7" spans="1:13" x14ac:dyDescent="0.35">
      <c r="C7" s="6" t="s">
        <v>373</v>
      </c>
      <c r="D7" t="str">
        <f>IFERROR(_xlfn.XLOOKUP(L_CT2[[#This Row],[MÃ]],L_CTY[MÃ],L_CTY[TÊN CÔNG TY]),"-")</f>
        <v>Công ty CP Đầu tư BĐS Phú Mỹ</v>
      </c>
      <c r="E7" s="6"/>
      <c r="F7" s="6"/>
      <c r="G7" s="6"/>
      <c r="H7" s="6"/>
      <c r="I7" s="6"/>
      <c r="J7" s="6"/>
    </row>
    <row r="8" spans="1:13" x14ac:dyDescent="0.35">
      <c r="A8" s="8" t="s">
        <v>6</v>
      </c>
      <c r="C8" s="6" t="s">
        <v>561</v>
      </c>
      <c r="D8" t="str">
        <f>IFERROR(_xlfn.XLOOKUP(L_CT2[[#This Row],[MÃ]],L_CTY[MÃ],L_CTY[TÊN CÔNG TY]),"-")</f>
        <v>Công ty CP Quản lý BĐS Quốc tế</v>
      </c>
      <c r="E8" s="6"/>
      <c r="F8" s="6"/>
      <c r="G8" s="6"/>
      <c r="H8" s="6"/>
      <c r="I8" s="6"/>
      <c r="J8" s="6"/>
    </row>
    <row r="9" spans="1:13" x14ac:dyDescent="0.35">
      <c r="C9" s="6" t="s">
        <v>562</v>
      </c>
      <c r="D9" t="str">
        <f>IFERROR(_xlfn.XLOOKUP(L_CT2[[#This Row],[MÃ]],L_CTY[MÃ],L_CTY[TÊN CÔNG TY]),"-")</f>
        <v>Công ty CP Đầu tư Du lịch Sinh Thái Quốc tế</v>
      </c>
      <c r="E9" s="6"/>
      <c r="F9" s="6"/>
      <c r="G9" s="6"/>
      <c r="H9" s="6"/>
      <c r="I9" s="6"/>
      <c r="J9" s="6"/>
    </row>
    <row r="10" spans="1:13" x14ac:dyDescent="0.35">
      <c r="A10" s="8" t="s">
        <v>7</v>
      </c>
      <c r="C10" s="6" t="s">
        <v>563</v>
      </c>
      <c r="D10" t="str">
        <f>IFERROR(_xlfn.XLOOKUP(L_CT2[[#This Row],[MÃ]],L_CTY[MÃ],L_CTY[TÊN CÔNG TY]),"-")</f>
        <v>Công ty CP Đầu tư Taseco Invest</v>
      </c>
      <c r="E10" s="6"/>
      <c r="F10" s="6"/>
      <c r="G10" s="6"/>
      <c r="H10" s="6"/>
      <c r="I10" s="6"/>
      <c r="J10" s="6"/>
    </row>
    <row r="11" spans="1:13" x14ac:dyDescent="0.35">
      <c r="C11" s="6" t="s">
        <v>564</v>
      </c>
      <c r="D11" t="str">
        <f>IFERROR(_xlfn.XLOOKUP(L_CT2[[#This Row],[MÃ]],L_CTY[MÃ],L_CTY[TÊN CÔNG TY]),"-")</f>
        <v>Công ty CP Đầu tư và Xây dựng số 4</v>
      </c>
      <c r="E11" s="6"/>
      <c r="F11" s="6"/>
      <c r="G11" s="6"/>
      <c r="H11" s="6"/>
      <c r="I11" s="6"/>
      <c r="J11" s="6"/>
    </row>
    <row r="12" spans="1:13" x14ac:dyDescent="0.35">
      <c r="A12" s="7" t="s">
        <v>8</v>
      </c>
      <c r="C12" s="6" t="s">
        <v>565</v>
      </c>
      <c r="D12" t="str">
        <f>IFERROR(_xlfn.XLOOKUP(L_CT2[[#This Row],[MÃ]],L_CTY[MÃ],L_CTY[TÊN CÔNG TY]),"-")</f>
        <v>Công ty CP Bao bì Việt Nam</v>
      </c>
      <c r="E12" s="6"/>
      <c r="F12" s="6"/>
      <c r="G12" s="6"/>
      <c r="H12" s="6"/>
      <c r="I12" s="6"/>
      <c r="J12" s="6"/>
    </row>
    <row r="13" spans="1:13" x14ac:dyDescent="0.35">
      <c r="C13" s="6" t="s">
        <v>58</v>
      </c>
      <c r="D13" t="str">
        <f>IFERROR(_xlfn.XLOOKUP(L_CT2[[#This Row],[MÃ]],L_CTY[MÃ],L_CTY[TÊN CÔNG TY]),"-")</f>
        <v>Công ty CP AlaCarte Hạ Long</v>
      </c>
      <c r="E13" s="6"/>
      <c r="F13" s="6"/>
      <c r="G13" s="6"/>
      <c r="H13" s="6"/>
      <c r="I13" s="6"/>
      <c r="J13" s="6"/>
    </row>
    <row r="14" spans="1:13" x14ac:dyDescent="0.35">
      <c r="A14" s="8" t="s">
        <v>9</v>
      </c>
      <c r="C14" s="6" t="s">
        <v>59</v>
      </c>
      <c r="D14" t="str">
        <f>IFERROR(_xlfn.XLOOKUP(L_CT2[[#This Row],[MÃ]],L_CTY[MÃ],L_CTY[TÊN CÔNG TY]),"-")</f>
        <v>Công ty CP Đầu tư và Dịch vụ Yên Bình</v>
      </c>
      <c r="E14" s="6"/>
      <c r="F14" s="6"/>
      <c r="G14" s="6"/>
      <c r="H14" s="6"/>
      <c r="I14" s="6"/>
      <c r="J14" s="6"/>
    </row>
    <row r="15" spans="1:13" x14ac:dyDescent="0.35">
      <c r="C15" s="6" t="s">
        <v>566</v>
      </c>
      <c r="D15" t="str">
        <f>IFERROR(_xlfn.XLOOKUP(L_CT2[[#This Row],[MÃ]],L_CTY[MÃ],L_CTY[TÊN CÔNG TY]),"-")</f>
        <v>Công ty CP Đầu tư và Xây dựng IKCONS</v>
      </c>
      <c r="E15" s="6"/>
      <c r="F15" s="6"/>
      <c r="G15" s="6"/>
      <c r="H15" s="6"/>
      <c r="I15" s="6"/>
      <c r="J15" s="6"/>
    </row>
    <row r="16" spans="1:13" x14ac:dyDescent="0.35">
      <c r="A16" s="8" t="s">
        <v>10</v>
      </c>
      <c r="C16" s="6" t="s">
        <v>567</v>
      </c>
      <c r="D16" t="str">
        <f>IFERROR(_xlfn.XLOOKUP(L_CT2[[#This Row],[MÃ]],L_CTY[MÃ],L_CTY[TÊN CÔNG TY]),"-")</f>
        <v>Công ty TNHH Quản lý Tòa nhà AlaCarte Hạ Long</v>
      </c>
      <c r="E16" s="6"/>
      <c r="F16" s="6"/>
      <c r="G16" s="6"/>
      <c r="H16" s="6"/>
      <c r="I16" s="6"/>
      <c r="J16" s="6"/>
    </row>
    <row r="17" spans="1:12" x14ac:dyDescent="0.35">
      <c r="C17" s="6" t="s">
        <v>568</v>
      </c>
      <c r="D17" t="str">
        <f>IFERROR(_xlfn.XLOOKUP(L_CT2[[#This Row],[MÃ]],L_CTY[MÃ],L_CTY[TÊN CÔNG TY]),"-")</f>
        <v>Công ty CP Đầu tư BĐS Nghỉ dưỡng Taseco Đà Nẵng</v>
      </c>
      <c r="E17" s="6"/>
      <c r="F17" s="6"/>
      <c r="G17" s="6"/>
      <c r="H17" s="6"/>
      <c r="I17" s="6"/>
      <c r="J17" s="6"/>
    </row>
    <row r="18" spans="1:12" x14ac:dyDescent="0.35">
      <c r="A18" s="8" t="s">
        <v>11</v>
      </c>
      <c r="C18" s="6" t="s">
        <v>569</v>
      </c>
      <c r="D18" t="str">
        <f>IFERROR(_xlfn.XLOOKUP(L_CT2[[#This Row],[MÃ]],L_CTY[MÃ],L_CTY[TÊN CÔNG TY]),"-")</f>
        <v>Công ty CP Taseco Hải Phòng</v>
      </c>
      <c r="E18" s="6"/>
      <c r="F18" s="6"/>
      <c r="G18" s="6"/>
      <c r="H18" s="6"/>
      <c r="I18" s="6"/>
      <c r="J18" s="6"/>
    </row>
    <row r="19" spans="1:12" x14ac:dyDescent="0.35">
      <c r="C19" s="23" t="s">
        <v>60</v>
      </c>
      <c r="D19" s="24" t="str">
        <f>IFERROR(_xlfn.XLOOKUP(L_CT2[[#This Row],[MÃ]],L_CTY[MÃ],L_CTY[TÊN CÔNG TY]),"-")</f>
        <v>Công ty CP Khu công nghiệp Taseco Hải Phòng</v>
      </c>
      <c r="E19" s="22"/>
      <c r="F19" s="23"/>
      <c r="G19" s="22"/>
      <c r="H19" s="22"/>
      <c r="I19" s="22"/>
      <c r="J19" s="22"/>
    </row>
    <row r="20" spans="1:12" x14ac:dyDescent="0.35">
      <c r="A20" s="8" t="s">
        <v>12</v>
      </c>
      <c r="C20" s="23" t="s">
        <v>114</v>
      </c>
      <c r="D20" s="24" t="str">
        <f>IFERROR(_xlfn.XLOOKUP(L_CT2[[#This Row],[MÃ]],L_CTY[MÃ],L_CTY[TÊN CÔNG TY]),"-")</f>
        <v>Công ty CP nước sạch Duy Tiên</v>
      </c>
      <c r="E20" s="22"/>
      <c r="F20" s="23"/>
      <c r="G20" s="22"/>
      <c r="H20" s="22"/>
      <c r="I20" s="22"/>
      <c r="J20" s="22"/>
    </row>
    <row r="21" spans="1:12" x14ac:dyDescent="0.35">
      <c r="C21" s="23" t="s">
        <v>62</v>
      </c>
      <c r="D21" s="24" t="str">
        <f>IFERROR(_xlfn.XLOOKUP(L_CT2[[#This Row],[MÃ]],L_CTY[MÃ],L_CTY[TÊN CÔNG TY]),"-")</f>
        <v>Công ty TNHH Đầu tư Taseco Hà Nam</v>
      </c>
      <c r="E21" s="22"/>
      <c r="F21" s="23"/>
      <c r="G21" s="22"/>
      <c r="H21" s="22"/>
      <c r="I21" s="22"/>
      <c r="J21" s="22"/>
    </row>
    <row r="22" spans="1:12" x14ac:dyDescent="0.35">
      <c r="A22" s="8" t="s">
        <v>13</v>
      </c>
    </row>
    <row r="24" spans="1:12" x14ac:dyDescent="0.35">
      <c r="A24" s="8" t="s">
        <v>14</v>
      </c>
    </row>
    <row r="26" spans="1:12" x14ac:dyDescent="0.35">
      <c r="A26" s="8" t="s">
        <v>15</v>
      </c>
      <c r="L26" s="11"/>
    </row>
    <row r="28" spans="1:12" x14ac:dyDescent="0.35">
      <c r="A28" s="8" t="s">
        <v>16</v>
      </c>
    </row>
  </sheetData>
  <mergeCells count="1">
    <mergeCell ref="A1:A4"/>
  </mergeCells>
  <phoneticPr fontId="6" type="noConversion"/>
  <hyperlinks>
    <hyperlink ref="A16" location="BCTC!A1" display="Chỉ tiêu báo cáo tài chính" xr:uid="{2E1DDE97-555C-4664-B135-BC370FD6B502}"/>
    <hyperlink ref="A18" location="CTTM!A1" display="Chỉ tiêu thuyết minh" xr:uid="{CB9B5B2A-F3A1-457A-AC75-AA42C97A0A32}"/>
    <hyperlink ref="A26" location="Khác!A1" display="Danh mục khác" xr:uid="{809A4031-CB40-4890-AF3F-0A80F641EF08}"/>
    <hyperlink ref="A10" location="'Công ty'!A1" display="Danh mục công ty" xr:uid="{247CC57C-DF5E-47AD-BA2B-BD2622476CC0}"/>
    <hyperlink ref="A22" location="'Dòng tiền'!A1" display="Chỉ tiêu dòng tiền" xr:uid="{FAE885E5-41DE-471E-BBA4-F224BA4E6C11}"/>
    <hyperlink ref="A20" location="'Map mã'!A1" display="Map chỉ tiêu BC-TM" xr:uid="{16F7F1BD-361D-4B8B-B915-66A1D33665C2}"/>
    <hyperlink ref="A28" location="'✅'!A1" display="Tùy chọn" xr:uid="{BEA3E9D4-DE01-4F8D-82C5-89BA874C0273}"/>
    <hyperlink ref="A24" location="'Vốn vay'!A1" display="Vốn vay" xr:uid="{61D1BE93-2E30-4306-BAF8-78A3EF0B346F}"/>
    <hyperlink ref="A14" location="TKKT!A1" display="Tài khoản kế toán" xr:uid="{53E32788-AA09-4498-9ACB-4F56CF1E9A0B}"/>
    <hyperlink ref="A12" location="TTCty!A1" display="Thông tin công ty" xr:uid="{544881BF-3268-41EF-A4AF-2A04FB1BEB57}"/>
    <hyperlink ref="A8" location="'Tập đoàn'!A1" display="Tập đoàn" xr:uid="{9E203D0A-6261-48DF-903B-C18BE7F52CE5}"/>
  </hyperlinks>
  <pageMargins left="0.7" right="0.7" top="0.75" bottom="0.75" header="0.3" footer="0.3"/>
  <pageSetup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A644185-DB39-4287-9F6F-ECC375AF94E8}">
          <x14:formula1>
            <xm:f>_xlfn.ANCHORARRAY(↓!$F$2)</xm:f>
          </x14:formula1>
          <xm:sqref>C6:C21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2F5BE-D315-4EF7-8F09-F7D934439B39}">
  <sheetPr codeName="Sheet12">
    <tabColor rgb="FFFFF2CC"/>
  </sheetPr>
  <dimension ref="A1:H28"/>
  <sheetViews>
    <sheetView showGridLines="0" zoomScaleNormal="100" workbookViewId="0">
      <pane ySplit="5" topLeftCell="A6" activePane="bottomLeft" state="frozen"/>
      <selection activeCell="H20" sqref="H20"/>
      <selection pane="bottomLeft" activeCell="D12" sqref="D12"/>
    </sheetView>
  </sheetViews>
  <sheetFormatPr defaultRowHeight="12.9" x14ac:dyDescent="0.35"/>
  <cols>
    <col min="1" max="1" width="27.4140625" style="2" customWidth="1"/>
    <col min="3" max="3" width="11.33203125" customWidth="1"/>
    <col min="4" max="4" width="60.33203125" customWidth="1"/>
    <col min="5" max="5" width="5" customWidth="1"/>
    <col min="6" max="6" width="8" customWidth="1"/>
    <col min="7" max="7" width="9.4140625" customWidth="1"/>
    <col min="8" max="8" width="40.33203125" customWidth="1"/>
  </cols>
  <sheetData>
    <row r="1" spans="1:8" ht="13.5" customHeight="1" x14ac:dyDescent="0.35">
      <c r="A1" s="25" t="str">
        <f>'✅'!A1</f>
        <v>TasecoLand</v>
      </c>
    </row>
    <row r="2" spans="1:8" ht="13.5" customHeight="1" x14ac:dyDescent="0.35">
      <c r="A2" s="25"/>
    </row>
    <row r="3" spans="1:8" ht="13.5" customHeight="1" x14ac:dyDescent="0.35">
      <c r="A3" s="25"/>
      <c r="B3" s="4"/>
      <c r="D3" t="s">
        <v>49</v>
      </c>
    </row>
    <row r="4" spans="1:8" ht="13.5" customHeight="1" x14ac:dyDescent="0.35">
      <c r="A4" s="25"/>
    </row>
    <row r="5" spans="1:8" x14ac:dyDescent="0.35">
      <c r="A5" s="5" t="str">
        <f>'Công ty'!A5</f>
        <v>BCTC hợp nhất</v>
      </c>
      <c r="C5" t="s">
        <v>50</v>
      </c>
      <c r="D5" t="s">
        <v>51</v>
      </c>
      <c r="E5" t="s">
        <v>52</v>
      </c>
      <c r="F5" t="s">
        <v>53</v>
      </c>
      <c r="G5" t="s">
        <v>54</v>
      </c>
      <c r="H5" t="s">
        <v>55</v>
      </c>
    </row>
    <row r="6" spans="1:8" x14ac:dyDescent="0.35">
      <c r="C6" s="6"/>
      <c r="D6" s="6"/>
      <c r="E6" s="12"/>
      <c r="G6" s="6"/>
    </row>
    <row r="8" spans="1:8" x14ac:dyDescent="0.35">
      <c r="A8" s="8" t="s">
        <v>6</v>
      </c>
    </row>
    <row r="10" spans="1:8" x14ac:dyDescent="0.35">
      <c r="A10" s="8" t="s">
        <v>7</v>
      </c>
    </row>
    <row r="12" spans="1:8" x14ac:dyDescent="0.35">
      <c r="A12" s="8" t="s">
        <v>8</v>
      </c>
    </row>
    <row r="14" spans="1:8" x14ac:dyDescent="0.35">
      <c r="A14" s="7" t="s">
        <v>9</v>
      </c>
    </row>
    <row r="16" spans="1:8" x14ac:dyDescent="0.35">
      <c r="A16" s="8" t="s">
        <v>10</v>
      </c>
    </row>
    <row r="18" spans="1:1" x14ac:dyDescent="0.35">
      <c r="A18" s="8" t="s">
        <v>11</v>
      </c>
    </row>
    <row r="20" spans="1:1" x14ac:dyDescent="0.35">
      <c r="A20" s="8" t="s">
        <v>12</v>
      </c>
    </row>
    <row r="22" spans="1:1" x14ac:dyDescent="0.35">
      <c r="A22" s="8" t="s">
        <v>13</v>
      </c>
    </row>
    <row r="24" spans="1:1" x14ac:dyDescent="0.35">
      <c r="A24" s="8" t="s">
        <v>14</v>
      </c>
    </row>
    <row r="26" spans="1:1" x14ac:dyDescent="0.35">
      <c r="A26" s="8" t="s">
        <v>15</v>
      </c>
    </row>
    <row r="28" spans="1:1" x14ac:dyDescent="0.35">
      <c r="A28" s="8" t="s">
        <v>16</v>
      </c>
    </row>
  </sheetData>
  <mergeCells count="1">
    <mergeCell ref="A1:A4"/>
  </mergeCells>
  <hyperlinks>
    <hyperlink ref="A16" location="BCTC!A1" display="Chỉ tiêu báo cáo tài chính" xr:uid="{C149BC2D-F729-4A25-87CA-6BA2EA9F12E6}"/>
    <hyperlink ref="A18" location="CTTM!A1" display="Chỉ tiêu thuyết minh" xr:uid="{EBF8C72C-7C55-457C-8DCC-0CBB5E902820}"/>
    <hyperlink ref="A26" location="Khác!A1" display="Danh mục khác" xr:uid="{4A9F717F-C3CD-4E1C-BEC6-C6F32EE4795B}"/>
    <hyperlink ref="A10" location="'Công ty'!A1" display="Danh mục công ty" xr:uid="{4E43608E-3AA2-46CF-BA1C-4527703DBBC1}"/>
    <hyperlink ref="A22" location="'Dòng tiền'!A1" display="Chỉ tiêu dòng tiền" xr:uid="{7D686921-A9F7-4869-BC5F-6E62727A4560}"/>
    <hyperlink ref="A20" location="'Map mã'!A1" display="Map chỉ tiêu BC-TM" xr:uid="{EFD033FB-DF7A-4CF2-8F53-0B7680F1485B}"/>
    <hyperlink ref="A28" location="'✅'!A1" display="Tùy chọn" xr:uid="{4B7D9896-A0C4-4304-B5FB-12F6E22829DD}"/>
    <hyperlink ref="A24" location="'Vốn vay'!A1" display="Vốn vay" xr:uid="{0CFC2FA1-8135-4DA5-97F8-C6F30F1B57D2}"/>
    <hyperlink ref="A14" location="TKKT!A1" display="Tài khoản kế toán" xr:uid="{89C81694-E9CD-43A6-B604-FEC3CC95A028}"/>
    <hyperlink ref="A12" location="TTCty!A1" display="Thông tin công ty" xr:uid="{151B3AF1-DE2F-43F7-9CF7-806C7E73B28D}"/>
    <hyperlink ref="A8" location="'Tập đoàn'!A1" display="Tập đoàn" xr:uid="{23644F7C-E0D9-4EF6-B998-C5CD6A044ACD}"/>
  </hyperlinks>
  <pageMargins left="0.7" right="0.7" top="0.75" bottom="0.75" header="0.3" footer="0.3"/>
  <pageSetup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072E348-0EF9-4C77-B7FE-ACB2EA51408F}">
          <x14:formula1>
            <xm:f>_xlfn.ANCHORARRAY(↓!$G$2)</xm:f>
          </x14:formula1>
          <xm:sqref>G6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DF65F-A177-41FF-BD6C-56A8F4DCE1C5}">
  <sheetPr codeName="Sheet2">
    <tabColor rgb="FFFFF2CC"/>
  </sheetPr>
  <dimension ref="A1:P112"/>
  <sheetViews>
    <sheetView showGridLines="0" topLeftCell="C1" zoomScaleNormal="100" workbookViewId="0">
      <pane ySplit="5" topLeftCell="A24" activePane="bottomLeft" state="frozen"/>
      <selection activeCell="H20" sqref="H20"/>
      <selection pane="bottomLeft" activeCell="D15" sqref="D15"/>
    </sheetView>
  </sheetViews>
  <sheetFormatPr defaultRowHeight="12.9" x14ac:dyDescent="0.35"/>
  <cols>
    <col min="1" max="1" width="27.4140625" style="2" customWidth="1"/>
    <col min="4" max="4" width="46.9140625" customWidth="1"/>
    <col min="5" max="5" width="6" customWidth="1"/>
    <col min="6" max="6" width="6.4140625" customWidth="1"/>
    <col min="7" max="7" width="9.58203125" customWidth="1"/>
    <col min="8" max="8" width="6.4140625" customWidth="1"/>
    <col min="9" max="9" width="15.58203125" customWidth="1"/>
    <col min="10" max="10" width="7" customWidth="1"/>
    <col min="11" max="11" width="6.9140625" customWidth="1"/>
    <col min="12" max="12" width="10.9140625" customWidth="1"/>
    <col min="13" max="13" width="58.4140625" customWidth="1"/>
    <col min="18" max="25" width="8"/>
    <col min="26" max="36" width="8" customWidth="1"/>
  </cols>
  <sheetData>
    <row r="1" spans="1:16" x14ac:dyDescent="0.35">
      <c r="A1" s="25" t="str">
        <f>'✅'!A1</f>
        <v>TasecoLand</v>
      </c>
    </row>
    <row r="2" spans="1:16" x14ac:dyDescent="0.35">
      <c r="A2" s="25"/>
      <c r="G2" t="s">
        <v>218</v>
      </c>
      <c r="J2" t="s">
        <v>219</v>
      </c>
    </row>
    <row r="3" spans="1:16" x14ac:dyDescent="0.35">
      <c r="A3" s="25"/>
      <c r="B3" s="4"/>
      <c r="D3" t="s">
        <v>220</v>
      </c>
      <c r="H3" t="s">
        <v>221</v>
      </c>
      <c r="K3" t="s">
        <v>222</v>
      </c>
    </row>
    <row r="4" spans="1:16" x14ac:dyDescent="0.35">
      <c r="A4" s="25"/>
      <c r="G4" t="s">
        <v>42</v>
      </c>
      <c r="H4" t="s">
        <v>42</v>
      </c>
      <c r="I4" t="s">
        <v>42</v>
      </c>
      <c r="J4" t="s">
        <v>42</v>
      </c>
      <c r="K4" t="s">
        <v>42</v>
      </c>
      <c r="L4" t="s">
        <v>42</v>
      </c>
      <c r="P4" s="13"/>
    </row>
    <row r="5" spans="1:16" x14ac:dyDescent="0.35">
      <c r="A5" s="5" t="str">
        <f>'Công ty'!A5</f>
        <v>BCTC hợp nhất</v>
      </c>
      <c r="C5" s="14" t="s">
        <v>19</v>
      </c>
      <c r="D5" t="s">
        <v>223</v>
      </c>
      <c r="E5" t="s">
        <v>193</v>
      </c>
      <c r="F5" t="s">
        <v>57</v>
      </c>
      <c r="G5" t="s">
        <v>224</v>
      </c>
      <c r="H5" t="s">
        <v>225</v>
      </c>
      <c r="I5" t="s">
        <v>226</v>
      </c>
      <c r="J5" s="14" t="s">
        <v>227</v>
      </c>
      <c r="K5" s="14" t="s">
        <v>228</v>
      </c>
      <c r="L5" s="14" t="s">
        <v>229</v>
      </c>
      <c r="M5" s="14" t="s">
        <v>230</v>
      </c>
      <c r="P5" t="s">
        <v>231</v>
      </c>
    </row>
    <row r="6" spans="1:16" x14ac:dyDescent="0.35">
      <c r="C6" s="6" t="s">
        <v>232</v>
      </c>
      <c r="D6" s="15" t="s">
        <v>233</v>
      </c>
      <c r="E6" s="16">
        <v>0</v>
      </c>
      <c r="F6" s="16">
        <v>0</v>
      </c>
      <c r="G6" s="6" t="b">
        <v>1</v>
      </c>
      <c r="H6" s="6" t="s">
        <v>232</v>
      </c>
      <c r="I6" s="6" t="s">
        <v>3</v>
      </c>
      <c r="J6" s="6"/>
      <c r="K6" s="6"/>
      <c r="L6" t="str" cm="1">
        <f t="array" ref="L6">_xlfn.LET(_xlpm.a,_xlfn.TEXTJOIN(";",TRUE,IF((L_Map[MÃ BC]=L_FS[[#This Row],[MÃ]]),L_Map[MÃ TM],"")),IF(LEN(_xlpm.a)&gt;1,_xlpm.a,""))</f>
        <v/>
      </c>
      <c r="M6" t="str" cm="1">
        <f t="array" ref="M6">_xlfn.TEXTJOIN("; ",TRUE,IF((L_Map[MÃ BC]=L_FS[[#This Row],[MÃ]])*(L_Map[BCR]=0),L_Map[CHỈ TIÊU THUYẾT MINH],""))</f>
        <v/>
      </c>
      <c r="P6" t="str" cm="1">
        <f t="array" ref="P6">IFERROR(_xlfn.LET(_xlpm.i,L_FS[MÃ],_xlfn._xlws.FILTER(_xlfn.UNIQUE(_xlpm.i),COUNTIF(_xlpm.i,_xlfn.UNIQUE(_xlpm.i))&gt;1)),"Không có")</f>
        <v>Không có</v>
      </c>
    </row>
    <row r="7" spans="1:16" x14ac:dyDescent="0.35">
      <c r="C7" s="6" t="s">
        <v>194</v>
      </c>
      <c r="D7" s="6" t="s">
        <v>234</v>
      </c>
      <c r="E7" s="16">
        <v>1</v>
      </c>
      <c r="F7" s="16">
        <v>0</v>
      </c>
      <c r="G7" s="6" t="b">
        <v>1</v>
      </c>
      <c r="H7" s="6" t="s">
        <v>186</v>
      </c>
      <c r="I7" s="6" t="s">
        <v>235</v>
      </c>
      <c r="J7" s="6"/>
      <c r="K7" s="6" t="b">
        <v>1</v>
      </c>
      <c r="L7" t="str" cm="1">
        <f t="array" ref="L7">_xlfn.LET(_xlpm.a,_xlfn.TEXTJOIN(";",TRUE,IF((L_Map[MÃ BC]=L_FS[[#This Row],[MÃ]]),L_Map[MÃ TM],"")),IF(LEN(_xlpm.a)&gt;1,_xlpm.a,""))</f>
        <v>311_;311x</v>
      </c>
      <c r="M7" t="str" cm="1">
        <f t="array" ref="M7">_xlfn.TEXTJOIN("; ",TRUE,IF((L_Map[MÃ BC]=L_FS[[#This Row],[MÃ]])*(L_Map[BCR]=0),L_Map[CHỈ TIÊU THUYẾT MINH],""))</f>
        <v>Doanh thu bán hàng</v>
      </c>
    </row>
    <row r="8" spans="1:16" x14ac:dyDescent="0.35">
      <c r="A8" s="8" t="s">
        <v>6</v>
      </c>
      <c r="C8" s="6" t="s">
        <v>197</v>
      </c>
      <c r="D8" s="6" t="s">
        <v>236</v>
      </c>
      <c r="E8" s="16">
        <v>-1</v>
      </c>
      <c r="F8" s="16">
        <v>0</v>
      </c>
      <c r="G8" s="6" t="b">
        <v>1</v>
      </c>
      <c r="H8" s="6" t="s">
        <v>186</v>
      </c>
      <c r="I8" s="6" t="s">
        <v>235</v>
      </c>
      <c r="J8" s="6"/>
      <c r="K8" s="6" t="b">
        <v>1</v>
      </c>
      <c r="L8" t="str" cm="1">
        <f t="array" ref="L8">_xlfn.LET(_xlpm.a,_xlfn.TEXTJOIN(";",TRUE,IF((L_Map[MÃ BC]=L_FS[[#This Row],[MÃ]]),L_Map[MÃ TM],"")),IF(LEN(_xlpm.a)&gt;1,_xlpm.a,""))</f>
        <v>312_</v>
      </c>
      <c r="M8" t="str" cm="1">
        <f t="array" ref="M8">_xlfn.TEXTJOIN("; ",TRUE,IF((L_Map[MÃ BC]=L_FS[[#This Row],[MÃ]])*(L_Map[BCR]=0),L_Map[CHỈ TIÊU THUYẾT MINH],""))</f>
        <v>Giảm trừ doanh thu</v>
      </c>
    </row>
    <row r="9" spans="1:16" x14ac:dyDescent="0.35">
      <c r="C9" s="6" t="s">
        <v>199</v>
      </c>
      <c r="D9" s="6" t="s">
        <v>198</v>
      </c>
      <c r="E9" s="16">
        <v>-1</v>
      </c>
      <c r="F9" s="16">
        <v>0</v>
      </c>
      <c r="G9" s="6" t="b">
        <v>1</v>
      </c>
      <c r="H9" s="6" t="s">
        <v>186</v>
      </c>
      <c r="I9" s="6" t="s">
        <v>235</v>
      </c>
      <c r="J9" s="6"/>
      <c r="K9" s="6" t="b">
        <v>1</v>
      </c>
      <c r="L9" t="str" cm="1">
        <f t="array" ref="L9">_xlfn.LET(_xlpm.a,_xlfn.TEXTJOIN(";",TRUE,IF((L_Map[MÃ BC]=L_FS[[#This Row],[MÃ]]),L_Map[MÃ TM],"")),IF(LEN(_xlpm.a)&gt;1,_xlpm.a,""))</f>
        <v>320_;320x;370_</v>
      </c>
      <c r="M9" t="str" cm="1">
        <f t="array" ref="M9">_xlfn.TEXTJOIN("; ",TRUE,IF((L_Map[MÃ BC]=L_FS[[#This Row],[MÃ]])*(L_Map[BCR]=0),L_Map[CHỈ TIÊU THUYẾT MINH],""))</f>
        <v>Giá vốn hàng bán; Chi phí SXKD theo yếu tố</v>
      </c>
    </row>
    <row r="10" spans="1:16" x14ac:dyDescent="0.35">
      <c r="A10" s="8" t="s">
        <v>7</v>
      </c>
      <c r="C10" s="6" t="s">
        <v>196</v>
      </c>
      <c r="D10" s="6" t="s">
        <v>195</v>
      </c>
      <c r="E10" s="16">
        <v>1</v>
      </c>
      <c r="F10" s="16">
        <v>0</v>
      </c>
      <c r="G10" s="6" t="b">
        <v>1</v>
      </c>
      <c r="H10" s="6" t="s">
        <v>186</v>
      </c>
      <c r="I10" s="6" t="s">
        <v>235</v>
      </c>
      <c r="J10" s="6"/>
      <c r="K10" s="6" t="b">
        <v>1</v>
      </c>
      <c r="L10" t="str" cm="1">
        <f t="array" ref="L10">_xlfn.LET(_xlpm.a,_xlfn.TEXTJOIN(";",TRUE,IF((L_Map[MÃ BC]=L_FS[[#This Row],[MÃ]]),L_Map[MÃ TM],"")),IF(LEN(_xlpm.a)&gt;1,_xlpm.a,""))</f>
        <v>331_</v>
      </c>
      <c r="M10" t="str" cm="1">
        <f t="array" ref="M10">_xlfn.TEXTJOIN("; ",TRUE,IF((L_Map[MÃ BC]=L_FS[[#This Row],[MÃ]])*(L_Map[BCR]=0),L_Map[CHỈ TIÊU THUYẾT MINH],""))</f>
        <v>Doanh thu tài chính</v>
      </c>
    </row>
    <row r="11" spans="1:16" x14ac:dyDescent="0.35">
      <c r="C11" s="6" t="s">
        <v>201</v>
      </c>
      <c r="D11" s="6" t="s">
        <v>200</v>
      </c>
      <c r="E11" s="16">
        <v>-1</v>
      </c>
      <c r="F11" s="16">
        <v>0</v>
      </c>
      <c r="G11" s="6" t="b">
        <v>1</v>
      </c>
      <c r="H11" s="6" t="s">
        <v>186</v>
      </c>
      <c r="I11" s="6" t="s">
        <v>235</v>
      </c>
      <c r="J11" s="6"/>
      <c r="K11" s="6" t="b">
        <v>1</v>
      </c>
      <c r="L11" t="str" cm="1">
        <f t="array" ref="L11">_xlfn.LET(_xlpm.a,_xlfn.TEXTJOIN(";",TRUE,IF((L_Map[MÃ BC]=L_FS[[#This Row],[MÃ]]),L_Map[MÃ TM],"")),IF(LEN(_xlpm.a)&gt;1,_xlpm.a,""))</f>
        <v>332_</v>
      </c>
      <c r="M11" t="str" cm="1">
        <f t="array" ref="M11">_xlfn.TEXTJOIN("; ",TRUE,IF((L_Map[MÃ BC]=L_FS[[#This Row],[MÃ]])*(L_Map[BCR]=0),L_Map[CHỈ TIÊU THUYẾT MINH],""))</f>
        <v>Chi phí tài chính</v>
      </c>
    </row>
    <row r="12" spans="1:16" x14ac:dyDescent="0.35">
      <c r="A12" s="8" t="s">
        <v>8</v>
      </c>
      <c r="C12" s="6" t="s">
        <v>203</v>
      </c>
      <c r="D12" s="6" t="s">
        <v>237</v>
      </c>
      <c r="E12" s="16">
        <v>0</v>
      </c>
      <c r="F12" s="16">
        <v>0</v>
      </c>
      <c r="G12" s="6" t="b">
        <v>1</v>
      </c>
      <c r="H12" s="6" t="s">
        <v>232</v>
      </c>
      <c r="I12" s="6" t="s">
        <v>235</v>
      </c>
      <c r="J12" s="6"/>
      <c r="K12" s="6"/>
      <c r="L12" t="str" cm="1">
        <f t="array" ref="L12">_xlfn.LET(_xlpm.a,_xlfn.TEXTJOIN(";",TRUE,IF((L_Map[MÃ BC]=L_FS[[#This Row],[MÃ]]),L_Map[MÃ TM],"")),IF(LEN(_xlpm.a)&gt;1,_xlpm.a,""))</f>
        <v/>
      </c>
      <c r="M12" t="str" cm="1">
        <f t="array" ref="M12">_xlfn.TEXTJOIN("; ",TRUE,IF((L_Map[MÃ BC]=L_FS[[#This Row],[MÃ]])*(L_Map[BCR]=0),L_Map[CHỈ TIÊU THUYẾT MINH],""))</f>
        <v>-</v>
      </c>
    </row>
    <row r="13" spans="1:16" x14ac:dyDescent="0.35">
      <c r="C13" s="6" t="s">
        <v>216</v>
      </c>
      <c r="D13" s="6" t="s">
        <v>238</v>
      </c>
      <c r="E13" s="16">
        <v>1</v>
      </c>
      <c r="F13" s="16">
        <v>0</v>
      </c>
      <c r="G13" s="6" t="b">
        <v>1</v>
      </c>
      <c r="H13" s="6" t="s">
        <v>186</v>
      </c>
      <c r="I13" s="6" t="s">
        <v>235</v>
      </c>
      <c r="J13" s="6"/>
      <c r="K13" s="6"/>
      <c r="L13" t="str" cm="1">
        <f t="array" ref="L13">_xlfn.LET(_xlpm.a,_xlfn.TEXTJOIN(";",TRUE,IF((L_Map[MÃ BC]=L_FS[[#This Row],[MÃ]]),L_Map[MÃ TM],"")),IF(LEN(_xlpm.a)&gt;1,_xlpm.a,""))</f>
        <v/>
      </c>
      <c r="M13" t="str" cm="1">
        <f t="array" ref="M13">_xlfn.TEXTJOIN("; ",TRUE,IF((L_Map[MÃ BC]=L_FS[[#This Row],[MÃ]])*(L_Map[BCR]=0),L_Map[CHỈ TIÊU THUYẾT MINH],""))</f>
        <v/>
      </c>
    </row>
    <row r="14" spans="1:16" x14ac:dyDescent="0.35">
      <c r="A14" s="8" t="s">
        <v>9</v>
      </c>
      <c r="C14" s="6" t="s">
        <v>205</v>
      </c>
      <c r="D14" s="6" t="s">
        <v>204</v>
      </c>
      <c r="E14" s="16">
        <v>-1</v>
      </c>
      <c r="F14" s="16">
        <v>0</v>
      </c>
      <c r="G14" s="6" t="b">
        <v>1</v>
      </c>
      <c r="H14" s="6" t="s">
        <v>186</v>
      </c>
      <c r="I14" s="6" t="s">
        <v>235</v>
      </c>
      <c r="J14" s="6"/>
      <c r="K14" s="6" t="b">
        <v>1</v>
      </c>
      <c r="L14" t="str" cm="1">
        <f t="array" ref="L14">_xlfn.LET(_xlpm.a,_xlfn.TEXTJOIN(";",TRUE,IF((L_Map[MÃ BC]=L_FS[[#This Row],[MÃ]]),L_Map[MÃ TM],"")),IF(LEN(_xlpm.a)&gt;1,_xlpm.a,""))</f>
        <v>341_;370_</v>
      </c>
      <c r="M14" t="str" cm="1">
        <f t="array" ref="M14">_xlfn.TEXTJOIN("; ",TRUE,IF((L_Map[MÃ BC]=L_FS[[#This Row],[MÃ]])*(L_Map[BCR]=0),L_Map[CHỈ TIÊU THUYẾT MINH],""))</f>
        <v>Chi phí bán hàng; Chi phí SXKD theo yếu tố</v>
      </c>
    </row>
    <row r="15" spans="1:16" x14ac:dyDescent="0.35">
      <c r="C15" s="6" t="s">
        <v>207</v>
      </c>
      <c r="D15" s="6" t="s">
        <v>206</v>
      </c>
      <c r="E15" s="16">
        <v>-1</v>
      </c>
      <c r="F15" s="16">
        <v>0</v>
      </c>
      <c r="G15" s="6" t="b">
        <v>1</v>
      </c>
      <c r="H15" s="6" t="s">
        <v>186</v>
      </c>
      <c r="I15" s="6" t="s">
        <v>235</v>
      </c>
      <c r="J15" s="6"/>
      <c r="K15" s="6" t="b">
        <v>1</v>
      </c>
      <c r="L15" t="str" cm="1">
        <f t="array" ref="L15">_xlfn.LET(_xlpm.a,_xlfn.TEXTJOIN(";",TRUE,IF((L_Map[MÃ BC]=L_FS[[#This Row],[MÃ]]),L_Map[MÃ TM],"")),IF(LEN(_xlpm.a)&gt;1,_xlpm.a,""))</f>
        <v>342_;370_</v>
      </c>
      <c r="M15" t="str" cm="1">
        <f t="array" ref="M15">_xlfn.TEXTJOIN("; ",TRUE,IF((L_Map[MÃ BC]=L_FS[[#This Row],[MÃ]])*(L_Map[BCR]=0),L_Map[CHỈ TIÊU THUYẾT MINH],""))</f>
        <v>Chi phí QLDN; Chi phí SXKD theo yếu tố</v>
      </c>
    </row>
    <row r="16" spans="1:16" x14ac:dyDescent="0.35">
      <c r="A16" s="7" t="s">
        <v>10</v>
      </c>
      <c r="C16" s="6" t="s">
        <v>209</v>
      </c>
      <c r="D16" s="6" t="s">
        <v>208</v>
      </c>
      <c r="E16" s="16">
        <v>1</v>
      </c>
      <c r="F16" s="16">
        <v>0</v>
      </c>
      <c r="G16" s="6" t="b">
        <v>1</v>
      </c>
      <c r="H16" s="6" t="s">
        <v>186</v>
      </c>
      <c r="I16" s="6" t="s">
        <v>235</v>
      </c>
      <c r="J16" s="6"/>
      <c r="K16" s="6" t="b">
        <v>1</v>
      </c>
      <c r="L16" t="str" cm="1">
        <f t="array" ref="L16">_xlfn.LET(_xlpm.a,_xlfn.TEXTJOIN(";",TRUE,IF((L_Map[MÃ BC]=L_FS[[#This Row],[MÃ]]),L_Map[MÃ TM],"")),IF(LEN(_xlpm.a)&gt;1,_xlpm.a,""))</f>
        <v>351_</v>
      </c>
      <c r="M16" t="str" cm="1">
        <f t="array" ref="M16">_xlfn.TEXTJOIN("; ",TRUE,IF((L_Map[MÃ BC]=L_FS[[#This Row],[MÃ]])*(L_Map[BCR]=0),L_Map[CHỈ TIÊU THUYẾT MINH],""))</f>
        <v>Thu nhập khác</v>
      </c>
    </row>
    <row r="17" spans="1:13" x14ac:dyDescent="0.35">
      <c r="C17" s="6" t="s">
        <v>211</v>
      </c>
      <c r="D17" s="6" t="s">
        <v>210</v>
      </c>
      <c r="E17" s="16">
        <v>-1</v>
      </c>
      <c r="F17" s="16">
        <v>0</v>
      </c>
      <c r="G17" s="6" t="b">
        <v>1</v>
      </c>
      <c r="H17" s="6" t="s">
        <v>186</v>
      </c>
      <c r="I17" s="6" t="s">
        <v>235</v>
      </c>
      <c r="J17" s="6"/>
      <c r="K17" s="6" t="b">
        <v>1</v>
      </c>
      <c r="L17" t="str" cm="1">
        <f t="array" ref="L17">_xlfn.LET(_xlpm.a,_xlfn.TEXTJOIN(";",TRUE,IF((L_Map[MÃ BC]=L_FS[[#This Row],[MÃ]]),L_Map[MÃ TM],"")),IF(LEN(_xlpm.a)&gt;1,_xlpm.a,""))</f>
        <v>352_</v>
      </c>
      <c r="M17" t="str" cm="1">
        <f t="array" ref="M17">_xlfn.TEXTJOIN("; ",TRUE,IF((L_Map[MÃ BC]=L_FS[[#This Row],[MÃ]])*(L_Map[BCR]=0),L_Map[CHỈ TIÊU THUYẾT MINH],""))</f>
        <v>Chi phí khác</v>
      </c>
    </row>
    <row r="18" spans="1:13" x14ac:dyDescent="0.35">
      <c r="A18" s="8" t="s">
        <v>11</v>
      </c>
      <c r="C18" s="6" t="s">
        <v>213</v>
      </c>
      <c r="D18" s="6" t="s">
        <v>212</v>
      </c>
      <c r="E18" s="16">
        <v>-1</v>
      </c>
      <c r="F18" s="16">
        <v>0</v>
      </c>
      <c r="G18" s="6" t="b">
        <v>1</v>
      </c>
      <c r="H18" s="6" t="s">
        <v>186</v>
      </c>
      <c r="I18" s="6" t="s">
        <v>235</v>
      </c>
      <c r="J18" s="6"/>
      <c r="K18" s="6"/>
      <c r="L18" t="str" cm="1">
        <f t="array" ref="L18">_xlfn.LET(_xlpm.a,_xlfn.TEXTJOIN(";",TRUE,IF((L_Map[MÃ BC]=L_FS[[#This Row],[MÃ]]),L_Map[MÃ TM],"")),IF(LEN(_xlpm.a)&gt;1,_xlpm.a,""))</f>
        <v>361_</v>
      </c>
      <c r="M18" t="str" cm="1">
        <f t="array" ref="M18">_xlfn.TEXTJOIN("; ",TRUE,IF((L_Map[MÃ BC]=L_FS[[#This Row],[MÃ]])*(L_Map[BCR]=0),L_Map[CHỈ TIÊU THUYẾT MINH],""))</f>
        <v>Chi phí thuế TNDN hiện hành</v>
      </c>
    </row>
    <row r="19" spans="1:13" x14ac:dyDescent="0.35">
      <c r="C19" s="6" t="s">
        <v>215</v>
      </c>
      <c r="D19" s="6" t="s">
        <v>214</v>
      </c>
      <c r="E19" s="16">
        <v>-1</v>
      </c>
      <c r="F19" s="16">
        <v>0</v>
      </c>
      <c r="G19" s="6" t="b">
        <v>1</v>
      </c>
      <c r="H19" s="6" t="s">
        <v>186</v>
      </c>
      <c r="I19" s="6" t="s">
        <v>235</v>
      </c>
      <c r="J19" s="6"/>
      <c r="K19" s="6"/>
      <c r="L19" t="str" cm="1">
        <f t="array" ref="L19">_xlfn.LET(_xlpm.a,_xlfn.TEXTJOIN(";",TRUE,IF((L_Map[MÃ BC]=L_FS[[#This Row],[MÃ]]),L_Map[MÃ TM],"")),IF(LEN(_xlpm.a)&gt;1,_xlpm.a,""))</f>
        <v>362_</v>
      </c>
      <c r="M19" t="str" cm="1">
        <f t="array" ref="M19">_xlfn.TEXTJOIN("; ",TRUE,IF((L_Map[MÃ BC]=L_FS[[#This Row],[MÃ]])*(L_Map[BCR]=0),L_Map[CHỈ TIÊU THUYẾT MINH],""))</f>
        <v>Chi phí thuế TNDN hoãn lại</v>
      </c>
    </row>
    <row r="20" spans="1:13" x14ac:dyDescent="0.35">
      <c r="A20" s="8" t="s">
        <v>12</v>
      </c>
      <c r="C20" s="6" t="s">
        <v>239</v>
      </c>
      <c r="D20" s="6" t="s">
        <v>240</v>
      </c>
      <c r="E20" s="16">
        <v>0</v>
      </c>
      <c r="F20" s="16">
        <v>0</v>
      </c>
      <c r="G20" s="6" t="b">
        <v>0</v>
      </c>
      <c r="H20" s="6" t="s">
        <v>186</v>
      </c>
      <c r="I20" s="6" t="s">
        <v>3</v>
      </c>
      <c r="J20" s="6"/>
      <c r="K20" s="6"/>
      <c r="L20" t="str" cm="1">
        <f t="array" ref="L20">_xlfn.LET(_xlpm.a,_xlfn.TEXTJOIN(";",TRUE,IF((L_Map[MÃ BC]=L_FS[[#This Row],[MÃ]]),L_Map[MÃ TM],"")),IF(LEN(_xlpm.a)&gt;1,_xlpm.a,""))</f>
        <v/>
      </c>
      <c r="M20" t="str" cm="1">
        <f t="array" ref="M20">_xlfn.TEXTJOIN("; ",TRUE,IF((L_Map[MÃ BC]=L_FS[[#This Row],[MÃ]])*(L_Map[BCR]=0),L_Map[CHỈ TIÊU THUYẾT MINH],""))</f>
        <v>-</v>
      </c>
    </row>
    <row r="21" spans="1:13" x14ac:dyDescent="0.35">
      <c r="C21" s="6" t="s">
        <v>217</v>
      </c>
      <c r="D21" s="6" t="s">
        <v>241</v>
      </c>
      <c r="E21" s="16">
        <v>1</v>
      </c>
      <c r="F21" s="16">
        <v>0</v>
      </c>
      <c r="G21" s="6" t="b">
        <v>1</v>
      </c>
      <c r="H21" s="6" t="s">
        <v>187</v>
      </c>
      <c r="I21" s="6" t="s">
        <v>235</v>
      </c>
      <c r="J21" s="6"/>
      <c r="K21" s="6"/>
      <c r="L21" t="str" cm="1">
        <f t="array" ref="L21">_xlfn.LET(_xlpm.a,_xlfn.TEXTJOIN(";",TRUE,IF((L_Map[MÃ BC]=L_FS[[#This Row],[MÃ]]),L_Map[MÃ TM],"")),IF(LEN(_xlpm.a)&gt;1,_xlpm.a,""))</f>
        <v/>
      </c>
      <c r="M21" t="str" cm="1">
        <f t="array" ref="M21">_xlfn.TEXTJOIN("; ",TRUE,IF((L_Map[MÃ BC]=L_FS[[#This Row],[MÃ]])*(L_Map[BCR]=0),L_Map[CHỈ TIÊU THUYẾT MINH],""))</f>
        <v>-</v>
      </c>
    </row>
    <row r="22" spans="1:13" x14ac:dyDescent="0.35">
      <c r="A22" s="8" t="s">
        <v>13</v>
      </c>
      <c r="C22" s="6" t="s">
        <v>56</v>
      </c>
      <c r="D22" s="6" t="s">
        <v>242</v>
      </c>
      <c r="E22" s="16">
        <v>0</v>
      </c>
      <c r="F22" s="16">
        <v>-1</v>
      </c>
      <c r="G22" s="6" t="b">
        <v>1</v>
      </c>
      <c r="H22" s="6" t="s">
        <v>56</v>
      </c>
      <c r="I22" s="6" t="s">
        <v>243</v>
      </c>
      <c r="J22" s="6"/>
      <c r="K22" s="6"/>
      <c r="L22" t="str" cm="1">
        <f t="array" ref="L22">_xlfn.LET(_xlpm.a,_xlfn.TEXTJOIN(";",TRUE,IF((L_Map[MÃ BC]=L_FS[[#This Row],[MÃ]]),L_Map[MÃ TM],"")),IF(LEN(_xlpm.a)&gt;1,_xlpm.a,""))</f>
        <v>010_</v>
      </c>
      <c r="M22" t="str" cm="1">
        <f t="array" ref="M22">_xlfn.TEXTJOIN("; ",TRUE,IF((L_Map[MÃ BC]=L_FS[[#This Row],[MÃ]])*(L_Map[BCR]=0),L_Map[CHỈ TIÊU THUYẾT MINH],""))</f>
        <v>Tiền và tương đương tiền</v>
      </c>
    </row>
    <row r="23" spans="1:13" x14ac:dyDescent="0.35">
      <c r="C23" s="6" t="s">
        <v>58</v>
      </c>
      <c r="D23" s="6" t="s">
        <v>244</v>
      </c>
      <c r="E23" s="16">
        <v>0</v>
      </c>
      <c r="F23" s="16">
        <v>-1</v>
      </c>
      <c r="G23" s="6" t="b">
        <v>1</v>
      </c>
      <c r="H23" s="6" t="s">
        <v>58</v>
      </c>
      <c r="I23" s="6" t="s">
        <v>243</v>
      </c>
      <c r="J23" s="6"/>
      <c r="K23" s="6"/>
      <c r="L23" t="str" cm="1">
        <f t="array" ref="L23">_xlfn.LET(_xlpm.a,_xlfn.TEXTJOIN(";",TRUE,IF((L_Map[MÃ BC]=L_FS[[#This Row],[MÃ]]),L_Map[MÃ TM],"")),IF(LEN(_xlpm.a)&gt;1,_xlpm.a,""))</f>
        <v>010_</v>
      </c>
      <c r="M23" t="str" cm="1">
        <f t="array" ref="M23">_xlfn.TEXTJOIN("; ",TRUE,IF((L_Map[MÃ BC]=L_FS[[#This Row],[MÃ]])*(L_Map[BCR]=0),L_Map[CHỈ TIÊU THUYẾT MINH],""))</f>
        <v>Tiền và tương đương tiền</v>
      </c>
    </row>
    <row r="24" spans="1:13" x14ac:dyDescent="0.35">
      <c r="A24" s="8" t="s">
        <v>14</v>
      </c>
      <c r="C24" s="6" t="s">
        <v>60</v>
      </c>
      <c r="D24" s="6" t="s">
        <v>61</v>
      </c>
      <c r="E24" s="16">
        <v>0</v>
      </c>
      <c r="F24" s="16">
        <v>-1</v>
      </c>
      <c r="G24" s="6" t="b">
        <v>1</v>
      </c>
      <c r="H24" s="6" t="s">
        <v>60</v>
      </c>
      <c r="I24" s="6" t="s">
        <v>243</v>
      </c>
      <c r="J24" s="6"/>
      <c r="K24" s="6" t="b">
        <v>1</v>
      </c>
      <c r="L24" t="str" cm="1">
        <f t="array" ref="L24">_xlfn.LET(_xlpm.a,_xlfn.TEXTJOIN(";",TRUE,IF((L_Map[MÃ BC]=L_FS[[#This Row],[MÃ]]),L_Map[MÃ TM],"")),IF(LEN(_xlpm.a)&gt;1,_xlpm.a,""))</f>
        <v>026_</v>
      </c>
      <c r="M24" t="str" cm="1">
        <f t="array" ref="M24">_xlfn.TEXTJOIN("; ",TRUE,IF((L_Map[MÃ BC]=L_FS[[#This Row],[MÃ]])*(L_Map[BCR]=0),L_Map[CHỈ TIÊU THUYẾT MINH],""))</f>
        <v>Chứng khoán kinh doanh</v>
      </c>
    </row>
    <row r="25" spans="1:13" x14ac:dyDescent="0.35">
      <c r="C25" s="6" t="s">
        <v>114</v>
      </c>
      <c r="D25" s="6" t="s">
        <v>245</v>
      </c>
      <c r="E25" s="16">
        <v>0</v>
      </c>
      <c r="F25" s="16">
        <v>-1</v>
      </c>
      <c r="G25" s="6" t="b">
        <v>1</v>
      </c>
      <c r="H25" s="6" t="s">
        <v>114</v>
      </c>
      <c r="I25" s="6" t="s">
        <v>243</v>
      </c>
      <c r="J25" s="6"/>
      <c r="K25" s="6" t="b">
        <v>1</v>
      </c>
      <c r="L25" t="str" cm="1">
        <f t="array" ref="L25">_xlfn.LET(_xlpm.a,_xlfn.TEXTJOIN(";",TRUE,IF((L_Map[MÃ BC]=L_FS[[#This Row],[MÃ]]),L_Map[MÃ TM],"")),IF(LEN(_xlpm.a)&gt;1,_xlpm.a,""))</f>
        <v>027_</v>
      </c>
      <c r="M25" t="str" cm="1">
        <f t="array" ref="M25">_xlfn.TEXTJOIN("; ",TRUE,IF((L_Map[MÃ BC]=L_FS[[#This Row],[MÃ]])*(L_Map[BCR]=0),L_Map[CHỈ TIÊU THUYẾT MINH],""))</f>
        <v>Dự phòng giảm giá chứng khoán kinh doanh (*)</v>
      </c>
    </row>
    <row r="26" spans="1:13" x14ac:dyDescent="0.35">
      <c r="A26" s="8" t="s">
        <v>15</v>
      </c>
      <c r="C26" s="6" t="s">
        <v>62</v>
      </c>
      <c r="D26" s="6" t="s">
        <v>246</v>
      </c>
      <c r="E26" s="16">
        <v>0</v>
      </c>
      <c r="F26" s="16">
        <v>-1</v>
      </c>
      <c r="G26" s="6" t="b">
        <v>1</v>
      </c>
      <c r="H26" s="6" t="s">
        <v>62</v>
      </c>
      <c r="I26" s="6" t="s">
        <v>243</v>
      </c>
      <c r="J26" s="6" t="b">
        <v>1</v>
      </c>
      <c r="K26" s="6" t="b">
        <v>1</v>
      </c>
      <c r="L26" t="str" cm="1">
        <f t="array" ref="L26">_xlfn.LET(_xlpm.a,_xlfn.TEXTJOIN(";",TRUE,IF((L_Map[MÃ BC]=L_FS[[#This Row],[MÃ]]),L_Map[MÃ TM],"")),IF(LEN(_xlpm.a)&gt;1,_xlpm.a,""))</f>
        <v>021_</v>
      </c>
      <c r="M26" t="str" cm="1">
        <f t="array" ref="M26">_xlfn.TEXTJOIN("; ",TRUE,IF((L_Map[MÃ BC]=L_FS[[#This Row],[MÃ]])*(L_Map[BCR]=0),L_Map[CHỈ TIÊU THUYẾT MINH],""))</f>
        <v>Đầu tư nắm giữ đến ngày đáo hạn ngắn hạn</v>
      </c>
    </row>
    <row r="27" spans="1:13" x14ac:dyDescent="0.35">
      <c r="C27" s="6" t="s">
        <v>67</v>
      </c>
      <c r="D27" s="6" t="s">
        <v>247</v>
      </c>
      <c r="E27" s="16">
        <v>0</v>
      </c>
      <c r="F27" s="16">
        <v>-1</v>
      </c>
      <c r="G27" s="6" t="b">
        <v>1</v>
      </c>
      <c r="H27" s="6" t="s">
        <v>67</v>
      </c>
      <c r="I27" s="6" t="s">
        <v>243</v>
      </c>
      <c r="J27" s="6" t="b">
        <v>1</v>
      </c>
      <c r="K27" s="6" t="b">
        <v>1</v>
      </c>
      <c r="L27" t="str" cm="1">
        <f t="array" ref="L27">_xlfn.LET(_xlpm.a,_xlfn.TEXTJOIN(";",TRUE,IF((L_Map[MÃ BC]=L_FS[[#This Row],[MÃ]]),L_Map[MÃ TM],"")),IF(LEN(_xlpm.a)&gt;1,_xlpm.a,""))</f>
        <v>031_;031x</v>
      </c>
      <c r="M27" t="str" cm="1">
        <f t="array" ref="M27">_xlfn.TEXTJOIN("; ",TRUE,IF((L_Map[MÃ BC]=L_FS[[#This Row],[MÃ]])*(L_Map[BCR]=0),L_Map[CHỈ TIÊU THUYẾT MINH],""))</f>
        <v>Phải thu của khách hàng ngắn hạn</v>
      </c>
    </row>
    <row r="28" spans="1:13" x14ac:dyDescent="0.35">
      <c r="A28" s="8" t="s">
        <v>16</v>
      </c>
      <c r="C28" s="6" t="s">
        <v>128</v>
      </c>
      <c r="D28" s="6" t="s">
        <v>248</v>
      </c>
      <c r="E28" s="16">
        <v>0</v>
      </c>
      <c r="F28" s="16">
        <v>-1</v>
      </c>
      <c r="G28" s="6" t="b">
        <v>1</v>
      </c>
      <c r="H28" s="6" t="s">
        <v>128</v>
      </c>
      <c r="I28" s="6" t="s">
        <v>243</v>
      </c>
      <c r="J28" s="6" t="b">
        <v>1</v>
      </c>
      <c r="K28" s="6" t="b">
        <v>1</v>
      </c>
      <c r="L28" t="str" cm="1">
        <f t="array" ref="L28">_xlfn.LET(_xlpm.a,_xlfn.TEXTJOIN(";",TRUE,IF((L_Map[MÃ BC]=L_FS[[#This Row],[MÃ]]),L_Map[MÃ TM],"")),IF(LEN(_xlpm.a)&gt;1,_xlpm.a,""))</f>
        <v>033_;033x</v>
      </c>
      <c r="M28" t="str" cm="1">
        <f t="array" ref="M28">_xlfn.TEXTJOIN("; ",TRUE,IF((L_Map[MÃ BC]=L_FS[[#This Row],[MÃ]])*(L_Map[BCR]=0),L_Map[CHỈ TIÊU THUYẾT MINH],""))</f>
        <v>Trả trước cho người bán ngắn hạn</v>
      </c>
    </row>
    <row r="29" spans="1:13" x14ac:dyDescent="0.35">
      <c r="C29" s="6" t="s">
        <v>72</v>
      </c>
      <c r="D29" s="6" t="s">
        <v>76</v>
      </c>
      <c r="E29" s="16">
        <v>0</v>
      </c>
      <c r="F29" s="16">
        <v>-1</v>
      </c>
      <c r="G29" s="6" t="b">
        <v>1</v>
      </c>
      <c r="H29" s="6" t="s">
        <v>72</v>
      </c>
      <c r="I29" s="6" t="s">
        <v>243</v>
      </c>
      <c r="J29" s="6" t="b">
        <v>1</v>
      </c>
      <c r="K29" s="6" t="b">
        <v>1</v>
      </c>
      <c r="L29" t="str" cm="1">
        <f t="array" ref="L29">_xlfn.LET(_xlpm.a,_xlfn.TEXTJOIN(";",TRUE,IF((L_Map[MÃ BC]=L_FS[[#This Row],[MÃ]]),L_Map[MÃ TM],"")),IF(LEN(_xlpm.a)&gt;1,_xlpm.a,""))</f>
        <v>063_</v>
      </c>
      <c r="M29" t="str" cm="1">
        <f t="array" ref="M29">_xlfn.TEXTJOIN("; ",TRUE,IF((L_Map[MÃ BC]=L_FS[[#This Row],[MÃ]])*(L_Map[BCR]=0),L_Map[CHỈ TIÊU THUYẾT MINH],""))</f>
        <v>Phải thu nội bộ ngắn hạn</v>
      </c>
    </row>
    <row r="30" spans="1:13" x14ac:dyDescent="0.35">
      <c r="C30" s="6" t="s">
        <v>142</v>
      </c>
      <c r="D30" s="6" t="s">
        <v>249</v>
      </c>
      <c r="E30" s="16">
        <v>0</v>
      </c>
      <c r="F30" s="16">
        <v>-1</v>
      </c>
      <c r="G30" s="6" t="b">
        <v>1</v>
      </c>
      <c r="H30" s="6" t="s">
        <v>142</v>
      </c>
      <c r="I30" s="6" t="s">
        <v>243</v>
      </c>
      <c r="J30" s="6" t="b">
        <v>1</v>
      </c>
      <c r="K30" s="6" t="b">
        <v>1</v>
      </c>
      <c r="L30" t="str" cm="1">
        <f t="array" ref="L30">_xlfn.LET(_xlpm.a,_xlfn.TEXTJOIN(";",TRUE,IF((L_Map[MÃ BC]=L_FS[[#This Row],[MÃ]]),L_Map[MÃ TM],"")),IF(LEN(_xlpm.a)&gt;1,_xlpm.a,""))</f>
        <v>065_</v>
      </c>
      <c r="M30" t="str" cm="1">
        <f t="array" ref="M30">_xlfn.TEXTJOIN("; ",TRUE,IF((L_Map[MÃ BC]=L_FS[[#This Row],[MÃ]])*(L_Map[BCR]=0),L_Map[CHỈ TIÊU THUYẾT MINH],""))</f>
        <v>Phải thu theo tiến độ kế hoạch HĐXD</v>
      </c>
    </row>
    <row r="31" spans="1:13" x14ac:dyDescent="0.35">
      <c r="C31" s="6" t="s">
        <v>66</v>
      </c>
      <c r="D31" s="6" t="s">
        <v>250</v>
      </c>
      <c r="E31" s="16">
        <v>0</v>
      </c>
      <c r="F31" s="16">
        <v>-1</v>
      </c>
      <c r="G31" s="6" t="b">
        <v>1</v>
      </c>
      <c r="H31" s="6" t="s">
        <v>66</v>
      </c>
      <c r="I31" s="6" t="s">
        <v>243</v>
      </c>
      <c r="J31" s="6" t="b">
        <v>1</v>
      </c>
      <c r="K31" s="6" t="b">
        <v>1</v>
      </c>
      <c r="L31" t="str" cm="1">
        <f t="array" ref="L31">_xlfn.LET(_xlpm.a,_xlfn.TEXTJOIN(";",TRUE,IF((L_Map[MÃ BC]=L_FS[[#This Row],[MÃ]]),L_Map[MÃ TM],"")),IF(LEN(_xlpm.a)&gt;1,_xlpm.a,""))</f>
        <v>043_</v>
      </c>
      <c r="M31" t="str" cm="1">
        <f t="array" ref="M31">_xlfn.TEXTJOIN("; ",TRUE,IF((L_Map[MÃ BC]=L_FS[[#This Row],[MÃ]])*(L_Map[BCR]=0),L_Map[CHỈ TIÊU THUYẾT MINH],""))</f>
        <v>Phải thu về cho vay ngắn hạn</v>
      </c>
    </row>
    <row r="32" spans="1:13" x14ac:dyDescent="0.35">
      <c r="C32" s="6" t="s">
        <v>75</v>
      </c>
      <c r="D32" s="6" t="s">
        <v>251</v>
      </c>
      <c r="E32" s="16">
        <v>0</v>
      </c>
      <c r="F32" s="16">
        <v>-1</v>
      </c>
      <c r="G32" s="6" t="b">
        <v>1</v>
      </c>
      <c r="H32" s="6" t="s">
        <v>75</v>
      </c>
      <c r="I32" s="6" t="s">
        <v>243</v>
      </c>
      <c r="J32" s="6" t="b">
        <v>1</v>
      </c>
      <c r="K32" s="6" t="b">
        <v>1</v>
      </c>
      <c r="L32" t="str" cm="1">
        <f t="array" ref="L32">_xlfn.LET(_xlpm.a,_xlfn.TEXTJOIN(";",TRUE,IF((L_Map[MÃ BC]=L_FS[[#This Row],[MÃ]]),L_Map[MÃ TM],"")),IF(LEN(_xlpm.a)&gt;1,_xlpm.a,""))</f>
        <v>041_;041x</v>
      </c>
      <c r="M32" t="str" cm="1">
        <f t="array" ref="M32">_xlfn.TEXTJOIN("; ",TRUE,IF((L_Map[MÃ BC]=L_FS[[#This Row],[MÃ]])*(L_Map[BCR]=0),L_Map[CHỈ TIÊU THUYẾT MINH],""))</f>
        <v>Phải thu khác ngắn hạn</v>
      </c>
    </row>
    <row r="33" spans="3:13" x14ac:dyDescent="0.35">
      <c r="C33" s="6" t="s">
        <v>116</v>
      </c>
      <c r="D33" s="6" t="s">
        <v>252</v>
      </c>
      <c r="E33" s="16">
        <v>0</v>
      </c>
      <c r="F33" s="16">
        <v>-1</v>
      </c>
      <c r="G33" s="6" t="b">
        <v>1</v>
      </c>
      <c r="H33" s="6" t="s">
        <v>116</v>
      </c>
      <c r="I33" s="6" t="s">
        <v>243</v>
      </c>
      <c r="J33" s="6"/>
      <c r="K33" s="6" t="b">
        <v>1</v>
      </c>
      <c r="L33" t="str" cm="1">
        <f t="array" ref="L33">_xlfn.LET(_xlpm.a,_xlfn.TEXTJOIN(";",TRUE,IF((L_Map[MÃ BC]=L_FS[[#This Row],[MÃ]]),L_Map[MÃ TM],"")),IF(LEN(_xlpm.a)&gt;1,_xlpm.a,""))</f>
        <v>045_</v>
      </c>
      <c r="M33" t="str" cm="1">
        <f t="array" ref="M33">_xlfn.TEXTJOIN("; ",TRUE,IF((L_Map[MÃ BC]=L_FS[[#This Row],[MÃ]])*(L_Map[BCR]=0),L_Map[CHỈ TIÊU THUYẾT MINH],""))</f>
        <v>Dự phòng phải thu khó đòi ngắn hạn (*)</v>
      </c>
    </row>
    <row r="34" spans="3:13" x14ac:dyDescent="0.35">
      <c r="C34" s="6" t="s">
        <v>82</v>
      </c>
      <c r="D34" s="6" t="s">
        <v>81</v>
      </c>
      <c r="E34" s="16">
        <v>0</v>
      </c>
      <c r="F34" s="16">
        <v>-1</v>
      </c>
      <c r="G34" s="6" t="b">
        <v>1</v>
      </c>
      <c r="H34" s="6" t="s">
        <v>82</v>
      </c>
      <c r="I34" s="6" t="s">
        <v>243</v>
      </c>
      <c r="J34" s="6"/>
      <c r="K34" s="6" t="b">
        <v>1</v>
      </c>
      <c r="L34" t="str" cm="1">
        <f t="array" ref="L34">_xlfn.LET(_xlpm.a,_xlfn.TEXTJOIN(";",TRUE,IF((L_Map[MÃ BC]=L_FS[[#This Row],[MÃ]]),L_Map[MÃ TM],"")),IF(LEN(_xlpm.a)&gt;1,_xlpm.a,""))</f>
        <v>050_</v>
      </c>
      <c r="M34" t="str" cm="1">
        <f t="array" ref="M34">_xlfn.TEXTJOIN("; ",TRUE,IF((L_Map[MÃ BC]=L_FS[[#This Row],[MÃ]])*(L_Map[BCR]=0),L_Map[CHỈ TIÊU THUYẾT MINH],""))</f>
        <v>Tài sản thiếu chờ xử lý</v>
      </c>
    </row>
    <row r="35" spans="3:13" x14ac:dyDescent="0.35">
      <c r="C35" s="6" t="s">
        <v>89</v>
      </c>
      <c r="D35" s="6" t="s">
        <v>253</v>
      </c>
      <c r="E35" s="16">
        <v>0</v>
      </c>
      <c r="F35" s="16">
        <v>-1</v>
      </c>
      <c r="G35" s="6" t="b">
        <v>1</v>
      </c>
      <c r="H35" s="6" t="s">
        <v>89</v>
      </c>
      <c r="I35" s="6" t="s">
        <v>243</v>
      </c>
      <c r="J35" s="6"/>
      <c r="K35" s="6" t="b">
        <v>1</v>
      </c>
      <c r="L35" t="str" cm="1">
        <f t="array" ref="L35">_xlfn.LET(_xlpm.a,_xlfn.TEXTJOIN(";",TRUE,IF((L_Map[MÃ BC]=L_FS[[#This Row],[MÃ]]),L_Map[MÃ TM],"")),IF(LEN(_xlpm.a)&gt;1,_xlpm.a,""))</f>
        <v>071_</v>
      </c>
      <c r="M35" t="str" cm="1">
        <f t="array" ref="M35">_xlfn.TEXTJOIN("; ",TRUE,IF((L_Map[MÃ BC]=L_FS[[#This Row],[MÃ]])*(L_Map[BCR]=0),L_Map[CHỈ TIÊU THUYẾT MINH],""))</f>
        <v>Hàng tồn kho</v>
      </c>
    </row>
    <row r="36" spans="3:13" x14ac:dyDescent="0.35">
      <c r="C36" s="6" t="s">
        <v>118</v>
      </c>
      <c r="D36" s="6" t="s">
        <v>254</v>
      </c>
      <c r="E36" s="16">
        <v>0</v>
      </c>
      <c r="F36" s="16">
        <v>-1</v>
      </c>
      <c r="G36" s="6" t="b">
        <v>1</v>
      </c>
      <c r="H36" s="6" t="s">
        <v>118</v>
      </c>
      <c r="I36" s="6" t="s">
        <v>243</v>
      </c>
      <c r="J36" s="6"/>
      <c r="K36" s="6" t="b">
        <v>1</v>
      </c>
      <c r="L36" t="str" cm="1">
        <f t="array" ref="L36">_xlfn.LET(_xlpm.a,_xlfn.TEXTJOIN(";",TRUE,IF((L_Map[MÃ BC]=L_FS[[#This Row],[MÃ]]),L_Map[MÃ TM],"")),IF(LEN(_xlpm.a)&gt;1,_xlpm.a,""))</f>
        <v>072_</v>
      </c>
      <c r="M36" t="str" cm="1">
        <f t="array" ref="M36">_xlfn.TEXTJOIN("; ",TRUE,IF((L_Map[MÃ BC]=L_FS[[#This Row],[MÃ]])*(L_Map[BCR]=0),L_Map[CHỈ TIÊU THUYẾT MINH],""))</f>
        <v>Dự phòng giảm giá hàng tồn kho (*)</v>
      </c>
    </row>
    <row r="37" spans="3:13" x14ac:dyDescent="0.35">
      <c r="C37" s="6" t="s">
        <v>88</v>
      </c>
      <c r="D37" s="6" t="s">
        <v>122</v>
      </c>
      <c r="E37" s="16">
        <v>0</v>
      </c>
      <c r="F37" s="16">
        <v>-1</v>
      </c>
      <c r="G37" s="6" t="b">
        <v>1</v>
      </c>
      <c r="H37" s="6" t="s">
        <v>88</v>
      </c>
      <c r="I37" s="6" t="s">
        <v>243</v>
      </c>
      <c r="J37" s="6" t="b">
        <v>1</v>
      </c>
      <c r="K37" s="6" t="b">
        <v>1</v>
      </c>
      <c r="L37" t="str" cm="1">
        <f t="array" ref="L37">_xlfn.LET(_xlpm.a,_xlfn.TEXTJOIN(";",TRUE,IF((L_Map[MÃ BC]=L_FS[[#This Row],[MÃ]]),L_Map[MÃ TM],"")),IF(LEN(_xlpm.a)&gt;1,_xlpm.a,""))</f>
        <v>131_</v>
      </c>
      <c r="M37" t="str" cm="1">
        <f t="array" ref="M37">_xlfn.TEXTJOIN("; ",TRUE,IF((L_Map[MÃ BC]=L_FS[[#This Row],[MÃ]])*(L_Map[BCR]=0),L_Map[CHỈ TIÊU THUYẾT MINH],""))</f>
        <v>Chi phí trả trước ngắn hạn</v>
      </c>
    </row>
    <row r="38" spans="3:13" x14ac:dyDescent="0.35">
      <c r="C38" s="6" t="s">
        <v>74</v>
      </c>
      <c r="D38" s="6" t="s">
        <v>73</v>
      </c>
      <c r="E38" s="16">
        <v>0</v>
      </c>
      <c r="F38" s="16">
        <v>-1</v>
      </c>
      <c r="G38" s="6" t="b">
        <v>1</v>
      </c>
      <c r="H38" s="6" t="s">
        <v>74</v>
      </c>
      <c r="I38" s="6" t="s">
        <v>243</v>
      </c>
      <c r="J38" s="6"/>
      <c r="K38" s="6" t="b">
        <v>1</v>
      </c>
      <c r="L38" t="str" cm="1">
        <f t="array" ref="L38">_xlfn.LET(_xlpm.a,_xlfn.TEXTJOIN(";",TRUE,IF((L_Map[MÃ BC]=L_FS[[#This Row],[MÃ]]),L_Map[MÃ TM],"")),IF(LEN(_xlpm.a)&gt;1,_xlpm.a,""))</f>
        <v/>
      </c>
      <c r="M38" t="str" cm="1">
        <f t="array" ref="M38">_xlfn.TEXTJOIN("; ",TRUE,IF((L_Map[MÃ BC]=L_FS[[#This Row],[MÃ]])*(L_Map[BCR]=0),L_Map[CHỈ TIÊU THUYẾT MINH],""))</f>
        <v/>
      </c>
    </row>
    <row r="39" spans="3:13" x14ac:dyDescent="0.35">
      <c r="C39" s="6" t="s">
        <v>90</v>
      </c>
      <c r="D39" s="6" t="s">
        <v>255</v>
      </c>
      <c r="E39" s="16">
        <v>0</v>
      </c>
      <c r="F39" s="16">
        <v>-1</v>
      </c>
      <c r="G39" s="6" t="b">
        <v>1</v>
      </c>
      <c r="H39" s="6" t="s">
        <v>90</v>
      </c>
      <c r="I39" s="6" t="s">
        <v>243</v>
      </c>
      <c r="J39" s="6"/>
      <c r="K39" s="6" t="b">
        <v>1</v>
      </c>
      <c r="L39" t="str" cm="1">
        <f t="array" ref="L39">_xlfn.LET(_xlpm.a,_xlfn.TEXTJOIN(";",TRUE,IF((L_Map[MÃ BC]=L_FS[[#This Row],[MÃ]]),L_Map[MÃ TM],"")),IF(LEN(_xlpm.a)&gt;1,_xlpm.a,""))</f>
        <v>170_</v>
      </c>
      <c r="M39" t="str" cm="1">
        <f t="array" ref="M39">_xlfn.TEXTJOIN("; ",TRUE,IF((L_Map[MÃ BC]=L_FS[[#This Row],[MÃ]])*(L_Map[BCR]=0),L_Map[CHỈ TIÊU THUYẾT MINH],""))</f>
        <v>Thuế và các khoản phải nộp Nhà nước</v>
      </c>
    </row>
    <row r="40" spans="3:13" x14ac:dyDescent="0.35">
      <c r="C40" s="6" t="s">
        <v>93</v>
      </c>
      <c r="D40" s="6" t="s">
        <v>256</v>
      </c>
      <c r="E40" s="16">
        <v>0</v>
      </c>
      <c r="F40" s="16">
        <v>-1</v>
      </c>
      <c r="G40" s="6" t="b">
        <v>1</v>
      </c>
      <c r="H40" s="6" t="s">
        <v>93</v>
      </c>
      <c r="I40" s="6" t="s">
        <v>243</v>
      </c>
      <c r="J40" s="6"/>
      <c r="K40" s="6" t="b">
        <v>1</v>
      </c>
      <c r="L40" t="str" cm="1">
        <f t="array" ref="L40">_xlfn.LET(_xlpm.a,_xlfn.TEXTJOIN(";",TRUE,IF((L_Map[MÃ BC]=L_FS[[#This Row],[MÃ]]),L_Map[MÃ TM],"")),IF(LEN(_xlpm.a)&gt;1,_xlpm.a,""))</f>
        <v/>
      </c>
      <c r="M40" t="str" cm="1">
        <f t="array" ref="M40">_xlfn.TEXTJOIN("; ",TRUE,IF((L_Map[MÃ BC]=L_FS[[#This Row],[MÃ]])*(L_Map[BCR]=0),L_Map[CHỈ TIÊU THUYẾT MINH],""))</f>
        <v>-</v>
      </c>
    </row>
    <row r="41" spans="3:13" x14ac:dyDescent="0.35">
      <c r="C41" s="6" t="s">
        <v>96</v>
      </c>
      <c r="D41" s="6" t="s">
        <v>257</v>
      </c>
      <c r="E41" s="16">
        <v>0</v>
      </c>
      <c r="F41" s="16">
        <v>-1</v>
      </c>
      <c r="G41" s="6" t="b">
        <v>1</v>
      </c>
      <c r="H41" s="6" t="s">
        <v>96</v>
      </c>
      <c r="I41" s="6" t="s">
        <v>243</v>
      </c>
      <c r="J41" s="6"/>
      <c r="K41" s="6" t="b">
        <v>1</v>
      </c>
      <c r="L41" t="str" cm="1">
        <f t="array" ref="L41">_xlfn.LET(_xlpm.a,_xlfn.TEXTJOIN(";",TRUE,IF((L_Map[MÃ BC]=L_FS[[#This Row],[MÃ]]),L_Map[MÃ TM],"")),IF(LEN(_xlpm.a)&gt;1,_xlpm.a,""))</f>
        <v>061_</v>
      </c>
      <c r="M41" t="str" cm="1">
        <f t="array" ref="M41">_xlfn.TEXTJOIN("; ",TRUE,IF((L_Map[MÃ BC]=L_FS[[#This Row],[MÃ]])*(L_Map[BCR]=0),L_Map[CHỈ TIÊU THUYẾT MINH],""))</f>
        <v>Tài sản khác ngắn hạn</v>
      </c>
    </row>
    <row r="42" spans="3:13" x14ac:dyDescent="0.35">
      <c r="C42" s="6" t="s">
        <v>69</v>
      </c>
      <c r="D42" s="6" t="s">
        <v>68</v>
      </c>
      <c r="E42" s="16">
        <v>0</v>
      </c>
      <c r="F42" s="16">
        <v>-1</v>
      </c>
      <c r="G42" s="6" t="b">
        <v>1</v>
      </c>
      <c r="H42" s="6" t="s">
        <v>69</v>
      </c>
      <c r="I42" s="6" t="s">
        <v>258</v>
      </c>
      <c r="J42" s="6" t="b">
        <v>1</v>
      </c>
      <c r="K42" s="6" t="b">
        <v>1</v>
      </c>
      <c r="L42" t="str" cm="1">
        <f t="array" ref="L42">_xlfn.LET(_xlpm.a,_xlfn.TEXTJOIN(";",TRUE,IF((L_Map[MÃ BC]=L_FS[[#This Row],[MÃ]]),L_Map[MÃ TM],"")),IF(LEN(_xlpm.a)&gt;1,_xlpm.a,""))</f>
        <v>032_;032x</v>
      </c>
      <c r="M42" t="str" cm="1">
        <f t="array" ref="M42">_xlfn.TEXTJOIN("; ",TRUE,IF((L_Map[MÃ BC]=L_FS[[#This Row],[MÃ]])*(L_Map[BCR]=0),L_Map[CHỈ TIÊU THUYẾT MINH],""))</f>
        <v>Phải thu của khách hàng dài hạn</v>
      </c>
    </row>
    <row r="43" spans="3:13" x14ac:dyDescent="0.35">
      <c r="C43" s="6" t="s">
        <v>101</v>
      </c>
      <c r="D43" s="6" t="s">
        <v>259</v>
      </c>
      <c r="E43" s="16">
        <v>0</v>
      </c>
      <c r="F43" s="16">
        <v>-1</v>
      </c>
      <c r="G43" s="6" t="b">
        <v>1</v>
      </c>
      <c r="H43" s="6" t="s">
        <v>101</v>
      </c>
      <c r="I43" s="6" t="s">
        <v>258</v>
      </c>
      <c r="J43" s="6" t="b">
        <v>1</v>
      </c>
      <c r="K43" s="6" t="b">
        <v>1</v>
      </c>
      <c r="L43" t="str" cm="1">
        <f t="array" ref="L43">_xlfn.LET(_xlpm.a,_xlfn.TEXTJOIN(";",TRUE,IF((L_Map[MÃ BC]=L_FS[[#This Row],[MÃ]]),L_Map[MÃ TM],"")),IF(LEN(_xlpm.a)&gt;1,_xlpm.a,""))</f>
        <v>034_;034x</v>
      </c>
      <c r="M43" t="str" cm="1">
        <f t="array" ref="M43">_xlfn.TEXTJOIN("; ",TRUE,IF((L_Map[MÃ BC]=L_FS[[#This Row],[MÃ]])*(L_Map[BCR]=0),L_Map[CHỈ TIÊU THUYẾT MINH],""))</f>
        <v>Trả trước cho người bán dài hạn</v>
      </c>
    </row>
    <row r="44" spans="3:13" x14ac:dyDescent="0.35">
      <c r="C44" s="6" t="s">
        <v>80</v>
      </c>
      <c r="D44" s="6" t="s">
        <v>79</v>
      </c>
      <c r="E44" s="16">
        <v>0</v>
      </c>
      <c r="F44" s="16">
        <v>-1</v>
      </c>
      <c r="G44" s="6" t="b">
        <v>1</v>
      </c>
      <c r="H44" s="6" t="s">
        <v>80</v>
      </c>
      <c r="I44" s="6" t="s">
        <v>258</v>
      </c>
      <c r="J44" s="6"/>
      <c r="K44" s="6" t="b">
        <v>1</v>
      </c>
      <c r="L44" t="str" cm="1">
        <f t="array" ref="L44">_xlfn.LET(_xlpm.a,_xlfn.TEXTJOIN(";",TRUE,IF((L_Map[MÃ BC]=L_FS[[#This Row],[MÃ]]),L_Map[MÃ TM],"")),IF(LEN(_xlpm.a)&gt;1,_xlpm.a,""))</f>
        <v>064_</v>
      </c>
      <c r="M44" t="str" cm="1">
        <f t="array" ref="M44">_xlfn.TEXTJOIN("; ",TRUE,IF((L_Map[MÃ BC]=L_FS[[#This Row],[MÃ]])*(L_Map[BCR]=0),L_Map[CHỈ TIÊU THUYẾT MINH],""))</f>
        <v>Phải thu nội bộ dài hạn</v>
      </c>
    </row>
    <row r="45" spans="3:13" x14ac:dyDescent="0.35">
      <c r="C45" s="6" t="s">
        <v>78</v>
      </c>
      <c r="D45" s="6" t="s">
        <v>77</v>
      </c>
      <c r="E45" s="16">
        <v>0</v>
      </c>
      <c r="F45" s="16">
        <v>-1</v>
      </c>
      <c r="G45" s="6" t="b">
        <v>1</v>
      </c>
      <c r="H45" s="6" t="s">
        <v>78</v>
      </c>
      <c r="I45" s="6" t="s">
        <v>258</v>
      </c>
      <c r="J45" s="6" t="b">
        <v>1</v>
      </c>
      <c r="K45" s="6" t="b">
        <v>1</v>
      </c>
      <c r="L45" t="str" cm="1">
        <f t="array" ref="L45">_xlfn.LET(_xlpm.a,_xlfn.TEXTJOIN(";",TRUE,IF((L_Map[MÃ BC]=L_FS[[#This Row],[MÃ]]),L_Map[MÃ TM],"")),IF(LEN(_xlpm.a)&gt;1,_xlpm.a,""))</f>
        <v>064_</v>
      </c>
      <c r="M45" t="str" cm="1">
        <f t="array" ref="M45">_xlfn.TEXTJOIN("; ",TRUE,IF((L_Map[MÃ BC]=L_FS[[#This Row],[MÃ]])*(L_Map[BCR]=0),L_Map[CHỈ TIÊU THUYẾT MINH],""))</f>
        <v>Phải thu nội bộ dài hạn</v>
      </c>
    </row>
    <row r="46" spans="3:13" x14ac:dyDescent="0.35">
      <c r="C46" s="6" t="s">
        <v>65</v>
      </c>
      <c r="D46" s="6" t="s">
        <v>260</v>
      </c>
      <c r="E46" s="16">
        <v>0</v>
      </c>
      <c r="F46" s="16">
        <v>-1</v>
      </c>
      <c r="G46" s="6" t="b">
        <v>1</v>
      </c>
      <c r="H46" s="6" t="s">
        <v>65</v>
      </c>
      <c r="I46" s="6" t="s">
        <v>258</v>
      </c>
      <c r="J46" s="6" t="b">
        <v>1</v>
      </c>
      <c r="K46" s="6" t="b">
        <v>1</v>
      </c>
      <c r="L46" t="str" cm="1">
        <f t="array" ref="L46">_xlfn.LET(_xlpm.a,_xlfn.TEXTJOIN(";",TRUE,IF((L_Map[MÃ BC]=L_FS[[#This Row],[MÃ]]),L_Map[MÃ TM],"")),IF(LEN(_xlpm.a)&gt;1,_xlpm.a,""))</f>
        <v>044_</v>
      </c>
      <c r="M46" t="str" cm="1">
        <f t="array" ref="M46">_xlfn.TEXTJOIN("; ",TRUE,IF((L_Map[MÃ BC]=L_FS[[#This Row],[MÃ]])*(L_Map[BCR]=0),L_Map[CHỈ TIÊU THUYẾT MINH],""))</f>
        <v>Phải thu về cho vay dài hạn</v>
      </c>
    </row>
    <row r="47" spans="3:13" x14ac:dyDescent="0.35">
      <c r="C47" s="6" t="s">
        <v>83</v>
      </c>
      <c r="D47" s="6" t="s">
        <v>261</v>
      </c>
      <c r="E47" s="16">
        <v>0</v>
      </c>
      <c r="F47" s="16">
        <v>-1</v>
      </c>
      <c r="G47" s="6" t="b">
        <v>1</v>
      </c>
      <c r="H47" s="6" t="s">
        <v>83</v>
      </c>
      <c r="I47" s="6" t="s">
        <v>258</v>
      </c>
      <c r="J47" s="6" t="b">
        <v>1</v>
      </c>
      <c r="K47" s="6" t="b">
        <v>1</v>
      </c>
      <c r="L47" t="str" cm="1">
        <f t="array" ref="L47">_xlfn.LET(_xlpm.a,_xlfn.TEXTJOIN(";",TRUE,IF((L_Map[MÃ BC]=L_FS[[#This Row],[MÃ]]),L_Map[MÃ TM],"")),IF(LEN(_xlpm.a)&gt;1,_xlpm.a,""))</f>
        <v>042_;042x</v>
      </c>
      <c r="M47" t="str" cm="1">
        <f t="array" ref="M47">_xlfn.TEXTJOIN("; ",TRUE,IF((L_Map[MÃ BC]=L_FS[[#This Row],[MÃ]])*(L_Map[BCR]=0),L_Map[CHỈ TIÊU THUYẾT MINH],""))</f>
        <v>Phải thu khác dài hạn</v>
      </c>
    </row>
    <row r="48" spans="3:13" x14ac:dyDescent="0.35">
      <c r="C48" s="6" t="s">
        <v>117</v>
      </c>
      <c r="D48" s="6" t="s">
        <v>262</v>
      </c>
      <c r="E48" s="16">
        <v>0</v>
      </c>
      <c r="F48" s="16">
        <v>-1</v>
      </c>
      <c r="G48" s="6" t="b">
        <v>1</v>
      </c>
      <c r="H48" s="6" t="s">
        <v>117</v>
      </c>
      <c r="I48" s="6" t="s">
        <v>258</v>
      </c>
      <c r="J48" s="6"/>
      <c r="K48" s="6" t="b">
        <v>1</v>
      </c>
      <c r="L48" t="str" cm="1">
        <f t="array" ref="L48">_xlfn.LET(_xlpm.a,_xlfn.TEXTJOIN(";",TRUE,IF((L_Map[MÃ BC]=L_FS[[#This Row],[MÃ]]),L_Map[MÃ TM],"")),IF(LEN(_xlpm.a)&gt;1,_xlpm.a,""))</f>
        <v>046_</v>
      </c>
      <c r="M48" t="str" cm="1">
        <f t="array" ref="M48">_xlfn.TEXTJOIN("; ",TRUE,IF((L_Map[MÃ BC]=L_FS[[#This Row],[MÃ]])*(L_Map[BCR]=0),L_Map[CHỈ TIÊU THUYẾT MINH],""))</f>
        <v>Dự phòng phải thu khó đòi dài hạn (*)</v>
      </c>
    </row>
    <row r="49" spans="3:13" x14ac:dyDescent="0.35">
      <c r="C49" s="6" t="s">
        <v>100</v>
      </c>
      <c r="D49" s="6" t="s">
        <v>263</v>
      </c>
      <c r="E49" s="16">
        <v>0</v>
      </c>
      <c r="F49" s="16">
        <v>-1</v>
      </c>
      <c r="G49" s="6" t="b">
        <v>1</v>
      </c>
      <c r="H49" s="6" t="s">
        <v>100</v>
      </c>
      <c r="I49" s="6" t="s">
        <v>258</v>
      </c>
      <c r="J49" s="6"/>
      <c r="K49" s="6" t="b">
        <v>1</v>
      </c>
      <c r="L49" t="str" cm="1">
        <f t="array" ref="L49">_xlfn.LET(_xlpm.a,_xlfn.TEXTJOIN(";",TRUE,IF((L_Map[MÃ BC]=L_FS[[#This Row],[MÃ]]),L_Map[MÃ TM],"")),IF(LEN(_xlpm.a)&gt;1,_xlpm.a,""))</f>
        <v>091_;091x</v>
      </c>
      <c r="M49" t="str" cm="1">
        <f t="array" ref="M49">_xlfn.TEXTJOIN("; ",TRUE,IF((L_Map[MÃ BC]=L_FS[[#This Row],[MÃ]])*(L_Map[BCR]=0),L_Map[CHỈ TIÊU THUYẾT MINH],""))</f>
        <v>TSCĐ hữu hình - Nguyên giá; NG TSCĐ HH đã KH hết đang sử dụng</v>
      </c>
    </row>
    <row r="50" spans="3:13" x14ac:dyDescent="0.35">
      <c r="C50" s="6" t="s">
        <v>104</v>
      </c>
      <c r="D50" s="6" t="s">
        <v>264</v>
      </c>
      <c r="E50" s="16">
        <v>0</v>
      </c>
      <c r="F50" s="16">
        <v>-1</v>
      </c>
      <c r="G50" s="6" t="b">
        <v>1</v>
      </c>
      <c r="H50" s="6" t="s">
        <v>104</v>
      </c>
      <c r="I50" s="6" t="s">
        <v>258</v>
      </c>
      <c r="J50" s="6"/>
      <c r="K50" s="6" t="b">
        <v>1</v>
      </c>
      <c r="L50" t="str" cm="1">
        <f t="array" ref="L50">_xlfn.LET(_xlpm.a,_xlfn.TEXTJOIN(";",TRUE,IF((L_Map[MÃ BC]=L_FS[[#This Row],[MÃ]]),L_Map[MÃ TM],"")),IF(LEN(_xlpm.a)&gt;1,_xlpm.a,""))</f>
        <v>092_</v>
      </c>
      <c r="M50" t="str" cm="1">
        <f t="array" ref="M50">_xlfn.TEXTJOIN("; ",TRUE,IF((L_Map[MÃ BC]=L_FS[[#This Row],[MÃ]])*(L_Map[BCR]=0),L_Map[CHỈ TIÊU THUYẾT MINH],""))</f>
        <v>TSCĐ hữu hình - Hao mòn lũy kế (*)</v>
      </c>
    </row>
    <row r="51" spans="3:13" x14ac:dyDescent="0.35">
      <c r="C51" s="6" t="s">
        <v>102</v>
      </c>
      <c r="D51" s="6" t="s">
        <v>265</v>
      </c>
      <c r="E51" s="16">
        <v>0</v>
      </c>
      <c r="F51" s="16">
        <v>-1</v>
      </c>
      <c r="G51" s="6" t="b">
        <v>1</v>
      </c>
      <c r="H51" s="6" t="s">
        <v>102</v>
      </c>
      <c r="I51" s="6" t="s">
        <v>258</v>
      </c>
      <c r="J51" s="6"/>
      <c r="K51" s="6" t="b">
        <v>1</v>
      </c>
      <c r="L51" t="str" cm="1">
        <f t="array" ref="L51">_xlfn.LET(_xlpm.a,_xlfn.TEXTJOIN(";",TRUE,IF((L_Map[MÃ BC]=L_FS[[#This Row],[MÃ]]),L_Map[MÃ TM],"")),IF(LEN(_xlpm.a)&gt;1,_xlpm.a,""))</f>
        <v>111_</v>
      </c>
      <c r="M51" t="str" cm="1">
        <f t="array" ref="M51">_xlfn.TEXTJOIN("; ",TRUE,IF((L_Map[MÃ BC]=L_FS[[#This Row],[MÃ]])*(L_Map[BCR]=0),L_Map[CHỈ TIÊU THUYẾT MINH],""))</f>
        <v>TSCĐ thuê tài chính - Nguyên giá</v>
      </c>
    </row>
    <row r="52" spans="3:13" x14ac:dyDescent="0.35">
      <c r="C52" s="6" t="s">
        <v>105</v>
      </c>
      <c r="D52" s="6" t="s">
        <v>266</v>
      </c>
      <c r="E52" s="16">
        <v>0</v>
      </c>
      <c r="F52" s="16">
        <v>-1</v>
      </c>
      <c r="G52" s="6" t="b">
        <v>1</v>
      </c>
      <c r="H52" s="6" t="s">
        <v>105</v>
      </c>
      <c r="I52" s="6" t="s">
        <v>258</v>
      </c>
      <c r="J52" s="6"/>
      <c r="K52" s="6" t="b">
        <v>1</v>
      </c>
      <c r="L52" t="str" cm="1">
        <f t="array" ref="L52">_xlfn.LET(_xlpm.a,_xlfn.TEXTJOIN(";",TRUE,IF((L_Map[MÃ BC]=L_FS[[#This Row],[MÃ]]),L_Map[MÃ TM],"")),IF(LEN(_xlpm.a)&gt;1,_xlpm.a,""))</f>
        <v>112_</v>
      </c>
      <c r="M52" t="str" cm="1">
        <f t="array" ref="M52">_xlfn.TEXTJOIN("; ",TRUE,IF((L_Map[MÃ BC]=L_FS[[#This Row],[MÃ]])*(L_Map[BCR]=0),L_Map[CHỈ TIÊU THUYẾT MINH],""))</f>
        <v>TSCĐ thuê tài chính - Hao mòn lũy kế (*)</v>
      </c>
    </row>
    <row r="53" spans="3:13" x14ac:dyDescent="0.35">
      <c r="C53" s="6" t="s">
        <v>103</v>
      </c>
      <c r="D53" s="6" t="s">
        <v>267</v>
      </c>
      <c r="E53" s="16">
        <v>0</v>
      </c>
      <c r="F53" s="16">
        <v>-1</v>
      </c>
      <c r="G53" s="6" t="b">
        <v>1</v>
      </c>
      <c r="H53" s="6" t="s">
        <v>103</v>
      </c>
      <c r="I53" s="6" t="s">
        <v>258</v>
      </c>
      <c r="J53" s="6"/>
      <c r="K53" s="6" t="b">
        <v>1</v>
      </c>
      <c r="L53" t="str" cm="1">
        <f t="array" ref="L53">_xlfn.LET(_xlpm.a,_xlfn.TEXTJOIN(";",TRUE,IF((L_Map[MÃ BC]=L_FS[[#This Row],[MÃ]]),L_Map[MÃ TM],"")),IF(LEN(_xlpm.a)&gt;1,_xlpm.a,""))</f>
        <v>101_;101x</v>
      </c>
      <c r="M53" t="str" cm="1">
        <f t="array" ref="M53">_xlfn.TEXTJOIN("; ",TRUE,IF((L_Map[MÃ BC]=L_FS[[#This Row],[MÃ]])*(L_Map[BCR]=0),L_Map[CHỈ TIÊU THUYẾT MINH],""))</f>
        <v>TSCĐ vô hình - Nguyên giá; NG TSCĐ VH đã KH hết đang sử dụng</v>
      </c>
    </row>
    <row r="54" spans="3:13" x14ac:dyDescent="0.35">
      <c r="C54" s="6" t="s">
        <v>106</v>
      </c>
      <c r="D54" s="6" t="s">
        <v>268</v>
      </c>
      <c r="E54" s="16">
        <v>0</v>
      </c>
      <c r="F54" s="16">
        <v>-1</v>
      </c>
      <c r="G54" s="6" t="b">
        <v>1</v>
      </c>
      <c r="H54" s="6" t="s">
        <v>106</v>
      </c>
      <c r="I54" s="6" t="s">
        <v>258</v>
      </c>
      <c r="J54" s="6"/>
      <c r="K54" s="6" t="b">
        <v>1</v>
      </c>
      <c r="L54" t="str" cm="1">
        <f t="array" ref="L54">_xlfn.LET(_xlpm.a,_xlfn.TEXTJOIN(";",TRUE,IF((L_Map[MÃ BC]=L_FS[[#This Row],[MÃ]]),L_Map[MÃ TM],"")),IF(LEN(_xlpm.a)&gt;1,_xlpm.a,""))</f>
        <v>102_</v>
      </c>
      <c r="M54" t="str" cm="1">
        <f t="array" ref="M54">_xlfn.TEXTJOIN("; ",TRUE,IF((L_Map[MÃ BC]=L_FS[[#This Row],[MÃ]])*(L_Map[BCR]=0),L_Map[CHỈ TIÊU THUYẾT MINH],""))</f>
        <v>TSCĐ vô hình - Hao mòn lũy kế (*)</v>
      </c>
    </row>
    <row r="55" spans="3:13" x14ac:dyDescent="0.35">
      <c r="C55" s="6" t="s">
        <v>108</v>
      </c>
      <c r="D55" s="6" t="s">
        <v>269</v>
      </c>
      <c r="E55" s="16">
        <v>0</v>
      </c>
      <c r="F55" s="16">
        <v>-1</v>
      </c>
      <c r="G55" s="6" t="b">
        <v>1</v>
      </c>
      <c r="H55" s="6" t="s">
        <v>108</v>
      </c>
      <c r="I55" s="6" t="s">
        <v>258</v>
      </c>
      <c r="J55" s="6"/>
      <c r="K55" s="6" t="b">
        <v>1</v>
      </c>
      <c r="L55" t="str" cm="1">
        <f t="array" ref="L55">_xlfn.LET(_xlpm.a,_xlfn.TEXTJOIN(";",TRUE,IF((L_Map[MÃ BC]=L_FS[[#This Row],[MÃ]]),L_Map[MÃ TM],"")),IF(LEN(_xlpm.a)&gt;1,_xlpm.a,""))</f>
        <v>121_</v>
      </c>
      <c r="M55" t="str" cm="1">
        <f t="array" ref="M55">_xlfn.TEXTJOIN("; ",TRUE,IF((L_Map[MÃ BC]=L_FS[[#This Row],[MÃ]])*(L_Map[BCR]=0),L_Map[CHỈ TIÊU THUYẾT MINH],""))</f>
        <v>BĐS đầu tư - Nguyên giá</v>
      </c>
    </row>
    <row r="56" spans="3:13" x14ac:dyDescent="0.35">
      <c r="C56" s="6" t="s">
        <v>107</v>
      </c>
      <c r="D56" s="6" t="s">
        <v>270</v>
      </c>
      <c r="E56" s="16">
        <v>0</v>
      </c>
      <c r="F56" s="16">
        <v>-1</v>
      </c>
      <c r="G56" s="6" t="b">
        <v>1</v>
      </c>
      <c r="H56" s="6" t="s">
        <v>107</v>
      </c>
      <c r="I56" s="6" t="s">
        <v>258</v>
      </c>
      <c r="J56" s="6"/>
      <c r="K56" s="6" t="b">
        <v>1</v>
      </c>
      <c r="L56" t="str" cm="1">
        <f t="array" ref="L56">_xlfn.LET(_xlpm.a,_xlfn.TEXTJOIN(";",TRUE,IF((L_Map[MÃ BC]=L_FS[[#This Row],[MÃ]]),L_Map[MÃ TM],"")),IF(LEN(_xlpm.a)&gt;1,_xlpm.a,""))</f>
        <v>122_</v>
      </c>
      <c r="M56" t="str" cm="1">
        <f t="array" ref="M56">_xlfn.TEXTJOIN("; ",TRUE,IF((L_Map[MÃ BC]=L_FS[[#This Row],[MÃ]])*(L_Map[BCR]=0),L_Map[CHỈ TIÊU THUYẾT MINH],""))</f>
        <v>BĐS đầu tư - Hao mòn lũy kế (*)</v>
      </c>
    </row>
    <row r="57" spans="3:13" x14ac:dyDescent="0.35">
      <c r="C57" s="6" t="s">
        <v>95</v>
      </c>
      <c r="D57" s="6" t="s">
        <v>94</v>
      </c>
      <c r="E57" s="16">
        <v>0</v>
      </c>
      <c r="F57" s="16">
        <v>-1</v>
      </c>
      <c r="G57" s="6" t="b">
        <v>1</v>
      </c>
      <c r="H57" s="6" t="s">
        <v>95</v>
      </c>
      <c r="I57" s="6" t="s">
        <v>258</v>
      </c>
      <c r="J57" s="6" t="b">
        <v>1</v>
      </c>
      <c r="K57" s="6" t="b">
        <v>1</v>
      </c>
      <c r="L57" t="str" cm="1">
        <f t="array" ref="L57">_xlfn.LET(_xlpm.a,_xlfn.TEXTJOIN(";",TRUE,IF((L_Map[MÃ BC]=L_FS[[#This Row],[MÃ]]),L_Map[MÃ TM],"")),IF(LEN(_xlpm.a)&gt;1,_xlpm.a,""))</f>
        <v>081_</v>
      </c>
      <c r="M57" t="str" cm="1">
        <f t="array" ref="M57">_xlfn.TEXTJOIN("; ",TRUE,IF((L_Map[MÃ BC]=L_FS[[#This Row],[MÃ]])*(L_Map[BCR]=0),L_Map[CHỈ TIÊU THUYẾT MINH],""))</f>
        <v>Chi phí SXKD dở dang dài hạn</v>
      </c>
    </row>
    <row r="58" spans="3:13" x14ac:dyDescent="0.35">
      <c r="C58" s="6" t="s">
        <v>119</v>
      </c>
      <c r="D58" s="6" t="s">
        <v>271</v>
      </c>
      <c r="E58" s="16">
        <v>0</v>
      </c>
      <c r="F58" s="16">
        <v>-1</v>
      </c>
      <c r="G58" s="6" t="b">
        <v>1</v>
      </c>
      <c r="H58" s="6" t="s">
        <v>119</v>
      </c>
      <c r="I58" s="6" t="s">
        <v>258</v>
      </c>
      <c r="J58" s="6"/>
      <c r="K58" s="6" t="b">
        <v>1</v>
      </c>
      <c r="L58" t="str" cm="1">
        <f t="array" ref="L58">_xlfn.LET(_xlpm.a,_xlfn.TEXTJOIN(";",TRUE,IF((L_Map[MÃ BC]=L_FS[[#This Row],[MÃ]]),L_Map[MÃ TM],"")),IF(LEN(_xlpm.a)&gt;1,_xlpm.a,""))</f>
        <v>082_</v>
      </c>
      <c r="M58" t="str" cm="1">
        <f t="array" ref="M58">_xlfn.TEXTJOIN("; ",TRUE,IF((L_Map[MÃ BC]=L_FS[[#This Row],[MÃ]])*(L_Map[BCR]=0),L_Map[CHỈ TIÊU THUYẾT MINH],""))</f>
        <v>Chi phí XDCB dở dang</v>
      </c>
    </row>
    <row r="59" spans="3:13" x14ac:dyDescent="0.35">
      <c r="C59" s="6" t="s">
        <v>110</v>
      </c>
      <c r="D59" s="6" t="s">
        <v>109</v>
      </c>
      <c r="E59" s="16">
        <v>0</v>
      </c>
      <c r="F59" s="16">
        <v>-1</v>
      </c>
      <c r="G59" s="6" t="b">
        <v>1</v>
      </c>
      <c r="H59" s="6" t="s">
        <v>110</v>
      </c>
      <c r="I59" s="6" t="s">
        <v>258</v>
      </c>
      <c r="J59" s="6"/>
      <c r="K59" s="6" t="b">
        <v>1</v>
      </c>
      <c r="L59" t="str" cm="1">
        <f t="array" ref="L59">_xlfn.LET(_xlpm.a,_xlfn.TEXTJOIN(";",TRUE,IF((L_Map[MÃ BC]=L_FS[[#This Row],[MÃ]]),L_Map[MÃ TM],"")),IF(LEN(_xlpm.a)&gt;1,_xlpm.a,""))</f>
        <v>023_</v>
      </c>
      <c r="M59" t="str" cm="1">
        <f t="array" ref="M59">_xlfn.TEXTJOIN("; ",TRUE,IF((L_Map[MÃ BC]=L_FS[[#This Row],[MÃ]])*(L_Map[BCR]=0),L_Map[CHỈ TIÊU THUYẾT MINH],""))</f>
        <v>Đầu tư vào công ty con</v>
      </c>
    </row>
    <row r="60" spans="3:13" x14ac:dyDescent="0.35">
      <c r="C60" s="6" t="s">
        <v>112</v>
      </c>
      <c r="D60" s="6" t="s">
        <v>111</v>
      </c>
      <c r="E60" s="16">
        <v>0</v>
      </c>
      <c r="F60" s="16">
        <v>-1</v>
      </c>
      <c r="G60" s="6" t="b">
        <v>1</v>
      </c>
      <c r="H60" s="6" t="s">
        <v>112</v>
      </c>
      <c r="I60" s="6" t="s">
        <v>258</v>
      </c>
      <c r="J60" s="6"/>
      <c r="K60" s="6" t="b">
        <v>1</v>
      </c>
      <c r="L60" t="str" cm="1">
        <f t="array" ref="L60">_xlfn.LET(_xlpm.a,_xlfn.TEXTJOIN(";",TRUE,IF((L_Map[MÃ BC]=L_FS[[#This Row],[MÃ]]),L_Map[MÃ TM],"")),IF(LEN(_xlpm.a)&gt;1,_xlpm.a,""))</f>
        <v>024_</v>
      </c>
      <c r="M60" t="str" cm="1">
        <f t="array" ref="M60">_xlfn.TEXTJOIN("; ",TRUE,IF((L_Map[MÃ BC]=L_FS[[#This Row],[MÃ]])*(L_Map[BCR]=0),L_Map[CHỈ TIÊU THUYẾT MINH],""))</f>
        <v>Đầu tư vào công ty liên doanh, liên kết</v>
      </c>
    </row>
    <row r="61" spans="3:13" x14ac:dyDescent="0.35">
      <c r="C61" s="6" t="s">
        <v>113</v>
      </c>
      <c r="D61" s="6" t="s">
        <v>272</v>
      </c>
      <c r="E61" s="16">
        <v>0</v>
      </c>
      <c r="F61" s="16">
        <v>-1</v>
      </c>
      <c r="G61" s="6" t="b">
        <v>1</v>
      </c>
      <c r="H61" s="6" t="s">
        <v>113</v>
      </c>
      <c r="I61" s="6" t="s">
        <v>258</v>
      </c>
      <c r="J61" s="6"/>
      <c r="K61" s="6" t="b">
        <v>1</v>
      </c>
      <c r="L61" t="str" cm="1">
        <f t="array" ref="L61">_xlfn.LET(_xlpm.a,_xlfn.TEXTJOIN(";",TRUE,IF((L_Map[MÃ BC]=L_FS[[#This Row],[MÃ]]),L_Map[MÃ TM],"")),IF(LEN(_xlpm.a)&gt;1,_xlpm.a,""))</f>
        <v>025_</v>
      </c>
      <c r="M61" t="str" cm="1">
        <f t="array" ref="M61">_xlfn.TEXTJOIN("; ",TRUE,IF((L_Map[MÃ BC]=L_FS[[#This Row],[MÃ]])*(L_Map[BCR]=0),L_Map[CHỈ TIÊU THUYẾT MINH],""))</f>
        <v>Đầu tư góp vốn vào đơn vị khác</v>
      </c>
    </row>
    <row r="62" spans="3:13" x14ac:dyDescent="0.35">
      <c r="C62" s="6" t="s">
        <v>115</v>
      </c>
      <c r="D62" s="6" t="s">
        <v>273</v>
      </c>
      <c r="E62" s="16">
        <v>0</v>
      </c>
      <c r="F62" s="16">
        <v>-1</v>
      </c>
      <c r="G62" s="6" t="b">
        <v>1</v>
      </c>
      <c r="H62" s="6" t="s">
        <v>115</v>
      </c>
      <c r="I62" s="6" t="s">
        <v>258</v>
      </c>
      <c r="J62" s="6"/>
      <c r="K62" s="6" t="b">
        <v>1</v>
      </c>
      <c r="L62" t="str" cm="1">
        <f t="array" ref="L62">_xlfn.LET(_xlpm.a,_xlfn.TEXTJOIN(";",TRUE,IF((L_Map[MÃ BC]=L_FS[[#This Row],[MÃ]]),L_Map[MÃ TM],"")),IF(LEN(_xlpm.a)&gt;1,_xlpm.a,""))</f>
        <v>028_</v>
      </c>
      <c r="M62" t="str" cm="1">
        <f t="array" ref="M62">_xlfn.TEXTJOIN("; ",TRUE,IF((L_Map[MÃ BC]=L_FS[[#This Row],[MÃ]])*(L_Map[BCR]=0),L_Map[CHỈ TIÊU THUYẾT MINH],""))</f>
        <v>Dự phòng đầu tư tài chính dài hạn (*)</v>
      </c>
    </row>
    <row r="63" spans="3:13" x14ac:dyDescent="0.35">
      <c r="C63" s="6" t="s">
        <v>63</v>
      </c>
      <c r="D63" s="6" t="s">
        <v>274</v>
      </c>
      <c r="E63" s="16">
        <v>0</v>
      </c>
      <c r="F63" s="16">
        <v>-1</v>
      </c>
      <c r="G63" s="6" t="b">
        <v>1</v>
      </c>
      <c r="H63" s="6" t="s">
        <v>63</v>
      </c>
      <c r="I63" s="6" t="s">
        <v>258</v>
      </c>
      <c r="J63" s="6" t="b">
        <v>1</v>
      </c>
      <c r="K63" s="6" t="b">
        <v>1</v>
      </c>
      <c r="L63" t="str" cm="1">
        <f t="array" ref="L63">_xlfn.LET(_xlpm.a,_xlfn.TEXTJOIN(";",TRUE,IF((L_Map[MÃ BC]=L_FS[[#This Row],[MÃ]]),L_Map[MÃ TM],"")),IF(LEN(_xlpm.a)&gt;1,_xlpm.a,""))</f>
        <v>022_</v>
      </c>
      <c r="M63" t="str" cm="1">
        <f t="array" ref="M63">_xlfn.TEXTJOIN("; ",TRUE,IF((L_Map[MÃ BC]=L_FS[[#This Row],[MÃ]])*(L_Map[BCR]=0),L_Map[CHỈ TIÊU THUYẾT MINH],""))</f>
        <v>Đầu tư nắm giữ đến ngày đáo hạn dài hạn</v>
      </c>
    </row>
    <row r="64" spans="3:13" x14ac:dyDescent="0.35">
      <c r="C64" s="6" t="s">
        <v>121</v>
      </c>
      <c r="D64" s="6" t="s">
        <v>120</v>
      </c>
      <c r="E64" s="16">
        <v>0</v>
      </c>
      <c r="F64" s="16">
        <v>-1</v>
      </c>
      <c r="G64" s="6" t="b">
        <v>1</v>
      </c>
      <c r="H64" s="6" t="s">
        <v>121</v>
      </c>
      <c r="I64" s="6" t="s">
        <v>258</v>
      </c>
      <c r="J64" s="6"/>
      <c r="K64" s="6" t="b">
        <v>1</v>
      </c>
      <c r="L64" t="str" cm="1">
        <f t="array" ref="L64">_xlfn.LET(_xlpm.a,_xlfn.TEXTJOIN(";",TRUE,IF((L_Map[MÃ BC]=L_FS[[#This Row],[MÃ]]),L_Map[MÃ TM],"")),IF(LEN(_xlpm.a)&gt;1,_xlpm.a,""))</f>
        <v>132_</v>
      </c>
      <c r="M64" t="str" cm="1">
        <f t="array" ref="M64">_xlfn.TEXTJOIN("; ",TRUE,IF((L_Map[MÃ BC]=L_FS[[#This Row],[MÃ]])*(L_Map[BCR]=0),L_Map[CHỈ TIÊU THUYẾT MINH],""))</f>
        <v>Chi phí trả trước dài hạn</v>
      </c>
    </row>
    <row r="65" spans="3:13" x14ac:dyDescent="0.35">
      <c r="C65" s="6" t="s">
        <v>124</v>
      </c>
      <c r="D65" s="6" t="s">
        <v>123</v>
      </c>
      <c r="E65" s="16">
        <v>0</v>
      </c>
      <c r="F65" s="16">
        <v>-1</v>
      </c>
      <c r="G65" s="6" t="b">
        <v>1</v>
      </c>
      <c r="H65" s="6" t="s">
        <v>124</v>
      </c>
      <c r="I65" s="6" t="s">
        <v>258</v>
      </c>
      <c r="J65" s="6"/>
      <c r="K65" s="6" t="b">
        <v>1</v>
      </c>
      <c r="L65" t="str" cm="1">
        <f t="array" ref="L65">_xlfn.LET(_xlpm.a,_xlfn.TEXTJOIN(";",TRUE,IF((L_Map[MÃ BC]=L_FS[[#This Row],[MÃ]]),L_Map[MÃ TM],"")),IF(LEN(_xlpm.a)&gt;1,_xlpm.a,""))</f>
        <v>241_</v>
      </c>
      <c r="M65" t="str" cm="1">
        <f t="array" ref="M65">_xlfn.TEXTJOIN("; ",TRUE,IF((L_Map[MÃ BC]=L_FS[[#This Row],[MÃ]])*(L_Map[BCR]=0),L_Map[CHỈ TIÊU THUYẾT MINH],""))</f>
        <v>Tài sản thuế TNDN hoãn lại</v>
      </c>
    </row>
    <row r="66" spans="3:13" x14ac:dyDescent="0.35">
      <c r="C66" s="6" t="s">
        <v>92</v>
      </c>
      <c r="D66" s="6" t="s">
        <v>91</v>
      </c>
      <c r="E66" s="16">
        <v>0</v>
      </c>
      <c r="F66" s="16">
        <v>-1</v>
      </c>
      <c r="G66" s="6" t="b">
        <v>1</v>
      </c>
      <c r="H66" s="6" t="s">
        <v>92</v>
      </c>
      <c r="I66" s="6" t="s">
        <v>258</v>
      </c>
      <c r="J66" s="6"/>
      <c r="K66" s="6" t="b">
        <v>1</v>
      </c>
      <c r="L66" t="str" cm="1">
        <f t="array" ref="L66">_xlfn.LET(_xlpm.a,_xlfn.TEXTJOIN(";",TRUE,IF((L_Map[MÃ BC]=L_FS[[#This Row],[MÃ]]),L_Map[MÃ TM],"")),IF(LEN(_xlpm.a)&gt;1,_xlpm.a,""))</f>
        <v>062_</v>
      </c>
      <c r="M66" t="str" cm="1">
        <f t="array" ref="M66">_xlfn.TEXTJOIN("; ",TRUE,IF((L_Map[MÃ BC]=L_FS[[#This Row],[MÃ]])*(L_Map[BCR]=0),L_Map[CHỈ TIÊU THUYẾT MINH],""))</f>
        <v>Tài sản khác dài hạn</v>
      </c>
    </row>
    <row r="67" spans="3:13" x14ac:dyDescent="0.35">
      <c r="C67" s="6" t="s">
        <v>87</v>
      </c>
      <c r="D67" s="6" t="s">
        <v>86</v>
      </c>
      <c r="E67" s="16">
        <v>0</v>
      </c>
      <c r="F67" s="16">
        <v>-1</v>
      </c>
      <c r="G67" s="6" t="b">
        <v>1</v>
      </c>
      <c r="H67" s="6" t="s">
        <v>87</v>
      </c>
      <c r="I67" s="6" t="s">
        <v>258</v>
      </c>
      <c r="J67" s="6"/>
      <c r="K67" s="6" t="b">
        <v>1</v>
      </c>
      <c r="L67" t="str" cm="1">
        <f t="array" ref="L67">_xlfn.LET(_xlpm.a,_xlfn.TEXTJOIN(";",TRUE,IF((L_Map[MÃ BC]=L_FS[[#This Row],[MÃ]]),L_Map[MÃ TM],"")),IF(LEN(_xlpm.a)&gt;1,_xlpm.a,""))</f>
        <v>062_</v>
      </c>
      <c r="M67" t="str" cm="1">
        <f t="array" ref="M67">_xlfn.TEXTJOIN("; ",TRUE,IF((L_Map[MÃ BC]=L_FS[[#This Row],[MÃ]])*(L_Map[BCR]=0),L_Map[CHỈ TIÊU THUYẾT MINH],""))</f>
        <v>Tài sản khác dài hạn</v>
      </c>
    </row>
    <row r="68" spans="3:13" x14ac:dyDescent="0.35">
      <c r="C68" s="6" t="s">
        <v>125</v>
      </c>
      <c r="D68" s="6" t="s">
        <v>275</v>
      </c>
      <c r="E68" s="16">
        <v>0</v>
      </c>
      <c r="F68" s="16">
        <v>-1</v>
      </c>
      <c r="G68" s="6" t="b">
        <v>1</v>
      </c>
      <c r="H68" s="6" t="s">
        <v>125</v>
      </c>
      <c r="I68" s="6" t="s">
        <v>258</v>
      </c>
      <c r="J68" s="6"/>
      <c r="K68" s="6" t="b">
        <v>1</v>
      </c>
      <c r="L68" t="str" cm="1">
        <f t="array" ref="L68">_xlfn.LET(_xlpm.a,_xlfn.TEXTJOIN(";",TRUE,IF((L_Map[MÃ BC]=L_FS[[#This Row],[MÃ]]),L_Map[MÃ TM],"")),IF(LEN(_xlpm.a)&gt;1,_xlpm.a,""))</f>
        <v>141_</v>
      </c>
      <c r="M68" t="str" cm="1">
        <f t="array" ref="M68">_xlfn.TEXTJOIN("; ",TRUE,IF((L_Map[MÃ BC]=L_FS[[#This Row],[MÃ]])*(L_Map[BCR]=0),L_Map[CHỈ TIÊU THUYẾT MINH],""))</f>
        <v>Lợi thế thương mại</v>
      </c>
    </row>
    <row r="69" spans="3:13" x14ac:dyDescent="0.35">
      <c r="C69" s="6" t="s">
        <v>127</v>
      </c>
      <c r="D69" s="6" t="s">
        <v>276</v>
      </c>
      <c r="E69" s="16">
        <v>0</v>
      </c>
      <c r="F69" s="16">
        <v>1</v>
      </c>
      <c r="G69" s="6" t="b">
        <v>1</v>
      </c>
      <c r="H69" s="6" t="s">
        <v>127</v>
      </c>
      <c r="I69" s="6" t="s">
        <v>277</v>
      </c>
      <c r="J69" s="6" t="b">
        <v>1</v>
      </c>
      <c r="K69" s="6" t="b">
        <v>1</v>
      </c>
      <c r="L69" t="str" cm="1">
        <f t="array" ref="L69">_xlfn.LET(_xlpm.a,_xlfn.TEXTJOIN(";",TRUE,IF((L_Map[MÃ BC]=L_FS[[#This Row],[MÃ]]),L_Map[MÃ TM],"")),IF(LEN(_xlpm.a)&gt;1,_xlpm.a,""))</f>
        <v>161_;161x</v>
      </c>
      <c r="M69" t="str" cm="1">
        <f t="array" ref="M69">_xlfn.TEXTJOIN("; ",TRUE,IF((L_Map[MÃ BC]=L_FS[[#This Row],[MÃ]])*(L_Map[BCR]=0),L_Map[CHỈ TIÊU THUYẾT MINH],""))</f>
        <v>Phải trả người bán ngắn hạn</v>
      </c>
    </row>
    <row r="70" spans="3:13" x14ac:dyDescent="0.35">
      <c r="C70" s="6" t="s">
        <v>70</v>
      </c>
      <c r="D70" s="6" t="s">
        <v>278</v>
      </c>
      <c r="E70" s="16">
        <v>0</v>
      </c>
      <c r="F70" s="16">
        <v>1</v>
      </c>
      <c r="G70" s="6" t="b">
        <v>1</v>
      </c>
      <c r="H70" s="6" t="s">
        <v>70</v>
      </c>
      <c r="I70" s="6" t="s">
        <v>277</v>
      </c>
      <c r="J70" s="6" t="b">
        <v>1</v>
      </c>
      <c r="K70" s="6" t="b">
        <v>1</v>
      </c>
      <c r="L70" t="str" cm="1">
        <f t="array" ref="L70">_xlfn.LET(_xlpm.a,_xlfn.TEXTJOIN(";",TRUE,IF((L_Map[MÃ BC]=L_FS[[#This Row],[MÃ]]),L_Map[MÃ TM],"")),IF(LEN(_xlpm.a)&gt;1,_xlpm.a,""))</f>
        <v>163_;163x</v>
      </c>
      <c r="M70" t="str" cm="1">
        <f t="array" ref="M70">_xlfn.TEXTJOIN("; ",TRUE,IF((L_Map[MÃ BC]=L_FS[[#This Row],[MÃ]])*(L_Map[BCR]=0),L_Map[CHỈ TIÊU THUYẾT MINH],""))</f>
        <v>Người mua trả trước ngắn hạn</v>
      </c>
    </row>
    <row r="71" spans="3:13" x14ac:dyDescent="0.35">
      <c r="C71" s="6" t="s">
        <v>129</v>
      </c>
      <c r="D71" s="6" t="s">
        <v>279</v>
      </c>
      <c r="E71" s="16">
        <v>0</v>
      </c>
      <c r="F71" s="16">
        <v>1</v>
      </c>
      <c r="G71" s="6" t="b">
        <v>1</v>
      </c>
      <c r="H71" s="6" t="s">
        <v>129</v>
      </c>
      <c r="I71" s="6" t="s">
        <v>277</v>
      </c>
      <c r="J71" s="6"/>
      <c r="K71" s="6" t="b">
        <v>1</v>
      </c>
      <c r="L71" t="str" cm="1">
        <f t="array" ref="L71">_xlfn.LET(_xlpm.a,_xlfn.TEXTJOIN(";",TRUE,IF((L_Map[MÃ BC]=L_FS[[#This Row],[MÃ]]),L_Map[MÃ TM],"")),IF(LEN(_xlpm.a)&gt;1,_xlpm.a,""))</f>
        <v>170_</v>
      </c>
      <c r="M71" t="str" cm="1">
        <f t="array" ref="M71">_xlfn.TEXTJOIN("; ",TRUE,IF((L_Map[MÃ BC]=L_FS[[#This Row],[MÃ]])*(L_Map[BCR]=0),L_Map[CHỈ TIÊU THUYẾT MINH],""))</f>
        <v>Thuế và các khoản phải nộp Nhà nước</v>
      </c>
    </row>
    <row r="72" spans="3:13" x14ac:dyDescent="0.35">
      <c r="C72" s="6" t="s">
        <v>132</v>
      </c>
      <c r="D72" s="6" t="s">
        <v>131</v>
      </c>
      <c r="E72" s="16">
        <v>0</v>
      </c>
      <c r="F72" s="16">
        <v>1</v>
      </c>
      <c r="G72" s="6" t="b">
        <v>1</v>
      </c>
      <c r="H72" s="6" t="s">
        <v>132</v>
      </c>
      <c r="I72" s="6" t="s">
        <v>277</v>
      </c>
      <c r="J72" s="6"/>
      <c r="K72" s="6" t="b">
        <v>1</v>
      </c>
      <c r="L72" t="str" cm="1">
        <f t="array" ref="L72">_xlfn.LET(_xlpm.a,_xlfn.TEXTJOIN(";",TRUE,IF((L_Map[MÃ BC]=L_FS[[#This Row],[MÃ]]),L_Map[MÃ TM],"")),IF(LEN(_xlpm.a)&gt;1,_xlpm.a,""))</f>
        <v/>
      </c>
      <c r="M72" t="str" cm="1">
        <f t="array" ref="M72">_xlfn.TEXTJOIN("; ",TRUE,IF((L_Map[MÃ BC]=L_FS[[#This Row],[MÃ]])*(L_Map[BCR]=0),L_Map[CHỈ TIÊU THUYẾT MINH],""))</f>
        <v>-</v>
      </c>
    </row>
    <row r="73" spans="3:13" x14ac:dyDescent="0.35">
      <c r="C73" s="6" t="s">
        <v>135</v>
      </c>
      <c r="D73" s="6" t="s">
        <v>134</v>
      </c>
      <c r="E73" s="16">
        <v>0</v>
      </c>
      <c r="F73" s="16">
        <v>1</v>
      </c>
      <c r="G73" s="6" t="b">
        <v>1</v>
      </c>
      <c r="H73" s="6" t="s">
        <v>135</v>
      </c>
      <c r="I73" s="6" t="s">
        <v>277</v>
      </c>
      <c r="J73" s="6" t="b">
        <v>1</v>
      </c>
      <c r="K73" s="6" t="b">
        <v>1</v>
      </c>
      <c r="L73" t="str" cm="1">
        <f t="array" ref="L73">_xlfn.LET(_xlpm.a,_xlfn.TEXTJOIN(";",TRUE,IF((L_Map[MÃ BC]=L_FS[[#This Row],[MÃ]]),L_Map[MÃ TM],"")),IF(LEN(_xlpm.a)&gt;1,_xlpm.a,""))</f>
        <v>181_</v>
      </c>
      <c r="M73" t="str" cm="1">
        <f t="array" ref="M73">_xlfn.TEXTJOIN("; ",TRUE,IF((L_Map[MÃ BC]=L_FS[[#This Row],[MÃ]])*(L_Map[BCR]=0),L_Map[CHỈ TIÊU THUYẾT MINH],""))</f>
        <v>Chi phí phải trả ngắn hạn</v>
      </c>
    </row>
    <row r="74" spans="3:13" x14ac:dyDescent="0.35">
      <c r="C74" s="6" t="s">
        <v>139</v>
      </c>
      <c r="D74" s="6" t="s">
        <v>280</v>
      </c>
      <c r="E74" s="16">
        <v>0</v>
      </c>
      <c r="F74" s="16">
        <v>1</v>
      </c>
      <c r="G74" s="6" t="b">
        <v>1</v>
      </c>
      <c r="H74" s="6" t="s">
        <v>139</v>
      </c>
      <c r="I74" s="6" t="s">
        <v>277</v>
      </c>
      <c r="J74" s="6" t="b">
        <v>1</v>
      </c>
      <c r="K74" s="6" t="b">
        <v>1</v>
      </c>
      <c r="L74" t="str" cm="1">
        <f t="array" ref="L74">_xlfn.LET(_xlpm.a,_xlfn.TEXTJOIN(";",TRUE,IF((L_Map[MÃ BC]=L_FS[[#This Row],[MÃ]]),L_Map[MÃ TM],"")),IF(LEN(_xlpm.a)&gt;1,_xlpm.a,""))</f>
        <v>193_</v>
      </c>
      <c r="M74" t="str" cm="1">
        <f t="array" ref="M74">_xlfn.TEXTJOIN("; ",TRUE,IF((L_Map[MÃ BC]=L_FS[[#This Row],[MÃ]])*(L_Map[BCR]=0),L_Map[CHỈ TIÊU THUYẾT MINH],""))</f>
        <v>Phải trả nội bộ ngắn hạn</v>
      </c>
    </row>
    <row r="75" spans="3:13" x14ac:dyDescent="0.35">
      <c r="C75" s="6" t="s">
        <v>141</v>
      </c>
      <c r="D75" s="6" t="s">
        <v>281</v>
      </c>
      <c r="E75" s="16">
        <v>0</v>
      </c>
      <c r="F75" s="16">
        <v>1</v>
      </c>
      <c r="G75" s="6" t="b">
        <v>1</v>
      </c>
      <c r="H75" s="6" t="s">
        <v>141</v>
      </c>
      <c r="I75" s="6" t="s">
        <v>277</v>
      </c>
      <c r="J75" s="6" t="b">
        <v>1</v>
      </c>
      <c r="K75" s="6" t="b">
        <v>1</v>
      </c>
      <c r="L75" t="str" cm="1">
        <f t="array" ref="L75">_xlfn.LET(_xlpm.a,_xlfn.TEXTJOIN(";",TRUE,IF((L_Map[MÃ BC]=L_FS[[#This Row],[MÃ]]),L_Map[MÃ TM],"")),IF(LEN(_xlpm.a)&gt;1,_xlpm.a,""))</f>
        <v>195_</v>
      </c>
      <c r="M75" t="str" cm="1">
        <f t="array" ref="M75">_xlfn.TEXTJOIN("; ",TRUE,IF((L_Map[MÃ BC]=L_FS[[#This Row],[MÃ]])*(L_Map[BCR]=0),L_Map[CHỈ TIÊU THUYẾT MINH],""))</f>
        <v>Phải trả theo tiến độ kế hoạch HĐXD</v>
      </c>
    </row>
    <row r="76" spans="3:13" x14ac:dyDescent="0.35">
      <c r="C76" s="6" t="s">
        <v>144</v>
      </c>
      <c r="D76" s="6" t="s">
        <v>143</v>
      </c>
      <c r="E76" s="16">
        <v>0</v>
      </c>
      <c r="F76" s="16">
        <v>1</v>
      </c>
      <c r="G76" s="6" t="b">
        <v>1</v>
      </c>
      <c r="H76" s="6" t="s">
        <v>144</v>
      </c>
      <c r="I76" s="6" t="s">
        <v>277</v>
      </c>
      <c r="J76" s="6" t="b">
        <v>1</v>
      </c>
      <c r="K76" s="6" t="b">
        <v>1</v>
      </c>
      <c r="L76" t="str" cm="1">
        <f t="array" ref="L76">_xlfn.LET(_xlpm.a,_xlfn.TEXTJOIN(";",TRUE,IF((L_Map[MÃ BC]=L_FS[[#This Row],[MÃ]]),L_Map[MÃ TM],"")),IF(LEN(_xlpm.a)&gt;1,_xlpm.a,""))</f>
        <v>201_</v>
      </c>
      <c r="M76" t="str" cm="1">
        <f t="array" ref="M76">_xlfn.TEXTJOIN("; ",TRUE,IF((L_Map[MÃ BC]=L_FS[[#This Row],[MÃ]])*(L_Map[BCR]=0),L_Map[CHỈ TIÊU THUYẾT MINH],""))</f>
        <v>Doanh thu chưa thực hiện ngắn hạn</v>
      </c>
    </row>
    <row r="77" spans="3:13" x14ac:dyDescent="0.35">
      <c r="C77" s="6" t="s">
        <v>84</v>
      </c>
      <c r="D77" s="6" t="s">
        <v>282</v>
      </c>
      <c r="E77" s="16">
        <v>0</v>
      </c>
      <c r="F77" s="16">
        <v>1</v>
      </c>
      <c r="G77" s="6" t="b">
        <v>1</v>
      </c>
      <c r="H77" s="6" t="s">
        <v>84</v>
      </c>
      <c r="I77" s="6" t="s">
        <v>277</v>
      </c>
      <c r="J77" s="6" t="b">
        <v>1</v>
      </c>
      <c r="K77" s="6" t="b">
        <v>1</v>
      </c>
      <c r="L77" t="str" cm="1">
        <f t="array" ref="L77">_xlfn.LET(_xlpm.a,_xlfn.TEXTJOIN(";",TRUE,IF((L_Map[MÃ BC]=L_FS[[#This Row],[MÃ]]),L_Map[MÃ TM],"")),IF(LEN(_xlpm.a)&gt;1,_xlpm.a,""))</f>
        <v>191_;191x</v>
      </c>
      <c r="M77" t="str" cm="1">
        <f t="array" ref="M77">_xlfn.TEXTJOIN("; ",TRUE,IF((L_Map[MÃ BC]=L_FS[[#This Row],[MÃ]])*(L_Map[BCR]=0),L_Map[CHỈ TIÊU THUYẾT MINH],""))</f>
        <v>Phải trả khác ngắn hạn</v>
      </c>
    </row>
    <row r="78" spans="3:13" x14ac:dyDescent="0.35">
      <c r="C78" s="6" t="s">
        <v>147</v>
      </c>
      <c r="D78" s="6" t="s">
        <v>283</v>
      </c>
      <c r="E78" s="16">
        <v>0</v>
      </c>
      <c r="F78" s="16">
        <v>1</v>
      </c>
      <c r="G78" s="6" t="b">
        <v>1</v>
      </c>
      <c r="H78" s="6" t="s">
        <v>147</v>
      </c>
      <c r="I78" s="6" t="s">
        <v>277</v>
      </c>
      <c r="J78" s="6" t="b">
        <v>1</v>
      </c>
      <c r="K78" s="6" t="b">
        <v>1</v>
      </c>
      <c r="L78" t="str" cm="1">
        <f t="array" ref="L78">_xlfn.LET(_xlpm.a,_xlfn.TEXTJOIN(";",TRUE,IF((L_Map[MÃ BC]=L_FS[[#This Row],[MÃ]]),L_Map[MÃ TM],"")),IF(LEN(_xlpm.a)&gt;1,_xlpm.a,""))</f>
        <v>151_</v>
      </c>
      <c r="M78" t="str" cm="1">
        <f t="array" ref="M78">_xlfn.TEXTJOIN("; ",TRUE,IF((L_Map[MÃ BC]=L_FS[[#This Row],[MÃ]])*(L_Map[BCR]=0),L_Map[CHỈ TIÊU THUYẾT MINH],""))</f>
        <v>Vay ngắn hạn</v>
      </c>
    </row>
    <row r="79" spans="3:13" x14ac:dyDescent="0.35">
      <c r="C79" s="6" t="s">
        <v>156</v>
      </c>
      <c r="D79" s="6" t="s">
        <v>155</v>
      </c>
      <c r="E79" s="16">
        <v>0</v>
      </c>
      <c r="F79" s="16">
        <v>1</v>
      </c>
      <c r="G79" s="6" t="b">
        <v>1</v>
      </c>
      <c r="H79" s="6" t="s">
        <v>156</v>
      </c>
      <c r="I79" s="6" t="s">
        <v>277</v>
      </c>
      <c r="J79" s="6"/>
      <c r="K79" s="6" t="b">
        <v>1</v>
      </c>
      <c r="L79" t="str" cm="1">
        <f t="array" ref="L79">_xlfn.LET(_xlpm.a,_xlfn.TEXTJOIN(";",TRUE,IF((L_Map[MÃ BC]=L_FS[[#This Row],[MÃ]]),L_Map[MÃ TM],"")),IF(LEN(_xlpm.a)&gt;1,_xlpm.a,""))</f>
        <v>211_</v>
      </c>
      <c r="M79" t="str" cm="1">
        <f t="array" ref="M79">_xlfn.TEXTJOIN("; ",TRUE,IF((L_Map[MÃ BC]=L_FS[[#This Row],[MÃ]])*(L_Map[BCR]=0),L_Map[CHỈ TIÊU THUYẾT MINH],""))</f>
        <v>Dự phòng phải trả ngắn hạn</v>
      </c>
    </row>
    <row r="80" spans="3:13" x14ac:dyDescent="0.35">
      <c r="C80" s="6" t="s">
        <v>160</v>
      </c>
      <c r="D80" s="6" t="s">
        <v>159</v>
      </c>
      <c r="E80" s="16">
        <v>0</v>
      </c>
      <c r="F80" s="16">
        <v>1</v>
      </c>
      <c r="G80" s="6" t="b">
        <v>1</v>
      </c>
      <c r="H80" s="6" t="s">
        <v>160</v>
      </c>
      <c r="I80" s="6" t="s">
        <v>277</v>
      </c>
      <c r="J80" s="6"/>
      <c r="K80" s="6" t="b">
        <v>1</v>
      </c>
      <c r="L80" t="str" cm="1">
        <f t="array" ref="L80">_xlfn.LET(_xlpm.a,_xlfn.TEXTJOIN(";",TRUE,IF((L_Map[MÃ BC]=L_FS[[#This Row],[MÃ]]),L_Map[MÃ TM],"")),IF(LEN(_xlpm.a)&gt;1,_xlpm.a,""))</f>
        <v>251_</v>
      </c>
      <c r="M80" t="str" cm="1">
        <f t="array" ref="M80">_xlfn.TEXTJOIN("; ",TRUE,IF((L_Map[MÃ BC]=L_FS[[#This Row],[MÃ]])*(L_Map[BCR]=0),L_Map[CHỈ TIÊU THUYẾT MINH],""))</f>
        <v>Quỹ không thuộc CSH</v>
      </c>
    </row>
    <row r="81" spans="3:13" x14ac:dyDescent="0.35">
      <c r="C81" s="6" t="s">
        <v>164</v>
      </c>
      <c r="D81" s="6" t="s">
        <v>163</v>
      </c>
      <c r="E81" s="16">
        <v>0</v>
      </c>
      <c r="F81" s="16">
        <v>1</v>
      </c>
      <c r="G81" s="6" t="b">
        <v>1</v>
      </c>
      <c r="H81" s="6" t="s">
        <v>164</v>
      </c>
      <c r="I81" s="6" t="s">
        <v>284</v>
      </c>
      <c r="J81" s="6"/>
      <c r="K81" s="6" t="b">
        <v>1</v>
      </c>
      <c r="L81" t="str" cm="1">
        <f t="array" ref="L81">_xlfn.LET(_xlpm.a,_xlfn.TEXTJOIN(";",TRUE,IF((L_Map[MÃ BC]=L_FS[[#This Row],[MÃ]]),L_Map[MÃ TM],"")),IF(LEN(_xlpm.a)&gt;1,_xlpm.a,""))</f>
        <v>251_</v>
      </c>
      <c r="M81" t="str" cm="1">
        <f t="array" ref="M81">_xlfn.TEXTJOIN("; ",TRUE,IF((L_Map[MÃ BC]=L_FS[[#This Row],[MÃ]])*(L_Map[BCR]=0),L_Map[CHỈ TIÊU THUYẾT MINH],""))</f>
        <v>Quỹ không thuộc CSH</v>
      </c>
    </row>
    <row r="82" spans="3:13" x14ac:dyDescent="0.35">
      <c r="C82" s="6" t="s">
        <v>99</v>
      </c>
      <c r="D82" s="6" t="s">
        <v>256</v>
      </c>
      <c r="E82" s="16">
        <v>0</v>
      </c>
      <c r="F82" s="16">
        <v>1</v>
      </c>
      <c r="G82" s="6" t="b">
        <v>1</v>
      </c>
      <c r="H82" s="6" t="s">
        <v>99</v>
      </c>
      <c r="I82" s="6" t="s">
        <v>284</v>
      </c>
      <c r="J82" s="6"/>
      <c r="K82" s="6" t="b">
        <v>1</v>
      </c>
      <c r="L82" t="str" cm="1">
        <f t="array" ref="L82">_xlfn.LET(_xlpm.a,_xlfn.TEXTJOIN(";",TRUE,IF((L_Map[MÃ BC]=L_FS[[#This Row],[MÃ]]),L_Map[MÃ TM],"")),IF(LEN(_xlpm.a)&gt;1,_xlpm.a,""))</f>
        <v/>
      </c>
      <c r="M82" t="str" cm="1">
        <f t="array" ref="M82">_xlfn.TEXTJOIN("; ",TRUE,IF((L_Map[MÃ BC]=L_FS[[#This Row],[MÃ]])*(L_Map[BCR]=0),L_Map[CHỈ TIÊU THUYẾT MINH],""))</f>
        <v>-</v>
      </c>
    </row>
    <row r="83" spans="3:13" x14ac:dyDescent="0.35">
      <c r="C83" s="6" t="s">
        <v>126</v>
      </c>
      <c r="D83" s="6" t="s">
        <v>285</v>
      </c>
      <c r="E83" s="16">
        <v>0</v>
      </c>
      <c r="F83" s="16">
        <v>1</v>
      </c>
      <c r="G83" s="6" t="b">
        <v>1</v>
      </c>
      <c r="H83" s="6" t="s">
        <v>126</v>
      </c>
      <c r="I83" s="6" t="s">
        <v>284</v>
      </c>
      <c r="J83" s="6" t="b">
        <v>1</v>
      </c>
      <c r="K83" s="6" t="b">
        <v>1</v>
      </c>
      <c r="L83" t="str" cm="1">
        <f t="array" ref="L83">_xlfn.LET(_xlpm.a,_xlfn.TEXTJOIN(";",TRUE,IF((L_Map[MÃ BC]=L_FS[[#This Row],[MÃ]]),L_Map[MÃ TM],"")),IF(LEN(_xlpm.a)&gt;1,_xlpm.a,""))</f>
        <v>162_;162x</v>
      </c>
      <c r="M83" t="str" cm="1">
        <f t="array" ref="M83">_xlfn.TEXTJOIN("; ",TRUE,IF((L_Map[MÃ BC]=L_FS[[#This Row],[MÃ]])*(L_Map[BCR]=0),L_Map[CHỈ TIÊU THUYẾT MINH],""))</f>
        <v>Phải trả người bán dài hạn</v>
      </c>
    </row>
    <row r="84" spans="3:13" x14ac:dyDescent="0.35">
      <c r="C84" s="6" t="s">
        <v>71</v>
      </c>
      <c r="D84" s="6" t="s">
        <v>286</v>
      </c>
      <c r="E84" s="16">
        <v>0</v>
      </c>
      <c r="F84" s="16">
        <v>1</v>
      </c>
      <c r="G84" s="6" t="b">
        <v>1</v>
      </c>
      <c r="H84" s="6" t="s">
        <v>71</v>
      </c>
      <c r="I84" s="6" t="s">
        <v>284</v>
      </c>
      <c r="J84" s="6" t="b">
        <v>1</v>
      </c>
      <c r="K84" s="6" t="b">
        <v>1</v>
      </c>
      <c r="L84" t="str" cm="1">
        <f t="array" ref="L84">_xlfn.LET(_xlpm.a,_xlfn.TEXTJOIN(";",TRUE,IF((L_Map[MÃ BC]=L_FS[[#This Row],[MÃ]]),L_Map[MÃ TM],"")),IF(LEN(_xlpm.a)&gt;1,_xlpm.a,""))</f>
        <v>164_;164x</v>
      </c>
      <c r="M84" t="str" cm="1">
        <f t="array" ref="M84">_xlfn.TEXTJOIN("; ",TRUE,IF((L_Map[MÃ BC]=L_FS[[#This Row],[MÃ]])*(L_Map[BCR]=0),L_Map[CHỈ TIÊU THUYẾT MINH],""))</f>
        <v>Người mua trả trước dài hạn</v>
      </c>
    </row>
    <row r="85" spans="3:13" x14ac:dyDescent="0.35">
      <c r="C85" s="6" t="s">
        <v>137</v>
      </c>
      <c r="D85" s="6" t="s">
        <v>136</v>
      </c>
      <c r="E85" s="16">
        <v>0</v>
      </c>
      <c r="F85" s="16">
        <v>1</v>
      </c>
      <c r="G85" s="6" t="b">
        <v>1</v>
      </c>
      <c r="H85" s="6" t="s">
        <v>137</v>
      </c>
      <c r="I85" s="6" t="s">
        <v>284</v>
      </c>
      <c r="J85" s="6"/>
      <c r="K85" s="6" t="b">
        <v>1</v>
      </c>
      <c r="L85" t="str" cm="1">
        <f t="array" ref="L85">_xlfn.LET(_xlpm.a,_xlfn.TEXTJOIN(";",TRUE,IF((L_Map[MÃ BC]=L_FS[[#This Row],[MÃ]]),L_Map[MÃ TM],"")),IF(LEN(_xlpm.a)&gt;1,_xlpm.a,""))</f>
        <v>182_</v>
      </c>
      <c r="M85" t="str" cm="1">
        <f t="array" ref="M85">_xlfn.TEXTJOIN("; ",TRUE,IF((L_Map[MÃ BC]=L_FS[[#This Row],[MÃ]])*(L_Map[BCR]=0),L_Map[CHỈ TIÊU THUYẾT MINH],""))</f>
        <v>Chi phí phải trả dài hạn</v>
      </c>
    </row>
    <row r="86" spans="3:13" x14ac:dyDescent="0.35">
      <c r="C86" s="6" t="s">
        <v>130</v>
      </c>
      <c r="D86" s="6" t="s">
        <v>140</v>
      </c>
      <c r="E86" s="16">
        <v>0</v>
      </c>
      <c r="F86" s="16">
        <v>1</v>
      </c>
      <c r="G86" s="6" t="b">
        <v>1</v>
      </c>
      <c r="H86" s="6" t="s">
        <v>130</v>
      </c>
      <c r="I86" s="6" t="s">
        <v>284</v>
      </c>
      <c r="J86" s="6"/>
      <c r="K86" s="6" t="b">
        <v>1</v>
      </c>
      <c r="L86" t="str" cm="1">
        <f t="array" ref="L86">_xlfn.LET(_xlpm.a,_xlfn.TEXTJOIN(";",TRUE,IF((L_Map[MÃ BC]=L_FS[[#This Row],[MÃ]]),L_Map[MÃ TM],"")),IF(LEN(_xlpm.a)&gt;1,_xlpm.a,""))</f>
        <v>193_</v>
      </c>
      <c r="M86" t="str" cm="1">
        <f t="array" ref="M86">_xlfn.TEXTJOIN("; ",TRUE,IF((L_Map[MÃ BC]=L_FS[[#This Row],[MÃ]])*(L_Map[BCR]=0),L_Map[CHỈ TIÊU THUYẾT MINH],""))</f>
        <v>Phải trả nội bộ ngắn hạn</v>
      </c>
    </row>
    <row r="87" spans="3:13" x14ac:dyDescent="0.35">
      <c r="C87" s="6" t="s">
        <v>133</v>
      </c>
      <c r="D87" s="6" t="s">
        <v>287</v>
      </c>
      <c r="E87" s="16">
        <v>0</v>
      </c>
      <c r="F87" s="16">
        <v>1</v>
      </c>
      <c r="G87" s="6" t="b">
        <v>1</v>
      </c>
      <c r="H87" s="6" t="s">
        <v>133</v>
      </c>
      <c r="I87" s="6" t="s">
        <v>284</v>
      </c>
      <c r="J87" s="6" t="b">
        <v>1</v>
      </c>
      <c r="K87" s="6" t="b">
        <v>1</v>
      </c>
      <c r="L87" t="str" cm="1">
        <f t="array" ref="L87">_xlfn.LET(_xlpm.a,_xlfn.TEXTJOIN(";",TRUE,IF((L_Map[MÃ BC]=L_FS[[#This Row],[MÃ]]),L_Map[MÃ TM],"")),IF(LEN(_xlpm.a)&gt;1,_xlpm.a,""))</f>
        <v>193_</v>
      </c>
      <c r="M87" t="str" cm="1">
        <f t="array" ref="M87">_xlfn.TEXTJOIN("; ",TRUE,IF((L_Map[MÃ BC]=L_FS[[#This Row],[MÃ]])*(L_Map[BCR]=0),L_Map[CHỈ TIÊU THUYẾT MINH],""))</f>
        <v>Phải trả nội bộ ngắn hạn</v>
      </c>
    </row>
    <row r="88" spans="3:13" x14ac:dyDescent="0.35">
      <c r="C88" s="6" t="s">
        <v>138</v>
      </c>
      <c r="D88" s="6" t="s">
        <v>145</v>
      </c>
      <c r="E88" s="16">
        <v>0</v>
      </c>
      <c r="F88" s="16">
        <v>1</v>
      </c>
      <c r="G88" s="6" t="b">
        <v>1</v>
      </c>
      <c r="H88" s="6" t="s">
        <v>138</v>
      </c>
      <c r="I88" s="6" t="s">
        <v>284</v>
      </c>
      <c r="J88" s="6" t="b">
        <v>1</v>
      </c>
      <c r="K88" s="6" t="b">
        <v>1</v>
      </c>
      <c r="L88" t="str" cm="1">
        <f t="array" ref="L88">_xlfn.LET(_xlpm.a,_xlfn.TEXTJOIN(";",TRUE,IF((L_Map[MÃ BC]=L_FS[[#This Row],[MÃ]]),L_Map[MÃ TM],"")),IF(LEN(_xlpm.a)&gt;1,_xlpm.a,""))</f>
        <v>202_</v>
      </c>
      <c r="M88" t="str" cm="1">
        <f t="array" ref="M88">_xlfn.TEXTJOIN("; ",TRUE,IF((L_Map[MÃ BC]=L_FS[[#This Row],[MÃ]])*(L_Map[BCR]=0),L_Map[CHỈ TIÊU THUYẾT MINH],""))</f>
        <v>Doanh thu chưa thực hiện dài hạn</v>
      </c>
    </row>
    <row r="89" spans="3:13" x14ac:dyDescent="0.35">
      <c r="C89" s="6" t="s">
        <v>85</v>
      </c>
      <c r="D89" s="6" t="s">
        <v>288</v>
      </c>
      <c r="E89" s="16">
        <v>0</v>
      </c>
      <c r="F89" s="16">
        <v>1</v>
      </c>
      <c r="G89" s="6" t="b">
        <v>1</v>
      </c>
      <c r="H89" s="6" t="s">
        <v>85</v>
      </c>
      <c r="I89" s="6" t="s">
        <v>284</v>
      </c>
      <c r="J89" s="6" t="b">
        <v>1</v>
      </c>
      <c r="K89" s="6" t="b">
        <v>1</v>
      </c>
      <c r="L89" t="str" cm="1">
        <f t="array" ref="L89">_xlfn.LET(_xlpm.a,_xlfn.TEXTJOIN(";",TRUE,IF((L_Map[MÃ BC]=L_FS[[#This Row],[MÃ]]),L_Map[MÃ TM],"")),IF(LEN(_xlpm.a)&gt;1,_xlpm.a,""))</f>
        <v>192_;192x</v>
      </c>
      <c r="M89" t="str" cm="1">
        <f t="array" ref="M89">_xlfn.TEXTJOIN("; ",TRUE,IF((L_Map[MÃ BC]=L_FS[[#This Row],[MÃ]])*(L_Map[BCR]=0),L_Map[CHỈ TIÊU THUYẾT MINH],""))</f>
        <v>Phải trả khác dài hạn</v>
      </c>
    </row>
    <row r="90" spans="3:13" x14ac:dyDescent="0.35">
      <c r="C90" s="6" t="s">
        <v>149</v>
      </c>
      <c r="D90" s="6" t="s">
        <v>289</v>
      </c>
      <c r="E90" s="16">
        <v>0</v>
      </c>
      <c r="F90" s="16">
        <v>1</v>
      </c>
      <c r="G90" s="6" t="b">
        <v>1</v>
      </c>
      <c r="H90" s="6" t="s">
        <v>149</v>
      </c>
      <c r="I90" s="6" t="s">
        <v>284</v>
      </c>
      <c r="J90" s="6" t="b">
        <v>1</v>
      </c>
      <c r="K90" s="6" t="b">
        <v>1</v>
      </c>
      <c r="L90" t="str" cm="1">
        <f t="array" ref="L90">_xlfn.LET(_xlpm.a,_xlfn.TEXTJOIN(";",TRUE,IF((L_Map[MÃ BC]=L_FS[[#This Row],[MÃ]]),L_Map[MÃ TM],"")),IF(LEN(_xlpm.a)&gt;1,_xlpm.a,""))</f>
        <v>152_</v>
      </c>
      <c r="M90" t="str" cm="1">
        <f t="array" ref="M90">_xlfn.TEXTJOIN("; ",TRUE,IF((L_Map[MÃ BC]=L_FS[[#This Row],[MÃ]])*(L_Map[BCR]=0),L_Map[CHỈ TIÊU THUYẾT MINH],""))</f>
        <v>Vay dài hạn</v>
      </c>
    </row>
    <row r="91" spans="3:13" x14ac:dyDescent="0.35">
      <c r="C91" s="6" t="s">
        <v>151</v>
      </c>
      <c r="D91" s="6" t="s">
        <v>150</v>
      </c>
      <c r="E91" s="16">
        <v>0</v>
      </c>
      <c r="F91" s="16">
        <v>1</v>
      </c>
      <c r="G91" s="6" t="b">
        <v>1</v>
      </c>
      <c r="H91" s="6" t="s">
        <v>151</v>
      </c>
      <c r="I91" s="6" t="s">
        <v>284</v>
      </c>
      <c r="J91" s="6"/>
      <c r="K91" s="6" t="b">
        <v>1</v>
      </c>
      <c r="L91" t="str" cm="1">
        <f t="array" ref="L91">_xlfn.LET(_xlpm.a,_xlfn.TEXTJOIN(";",TRUE,IF((L_Map[MÃ BC]=L_FS[[#This Row],[MÃ]]),L_Map[MÃ TM],"")),IF(LEN(_xlpm.a)&gt;1,_xlpm.a,""))</f>
        <v>152_</v>
      </c>
      <c r="M91" t="str" cm="1">
        <f t="array" ref="M91">_xlfn.TEXTJOIN("; ",TRUE,IF((L_Map[MÃ BC]=L_FS[[#This Row],[MÃ]])*(L_Map[BCR]=0),L_Map[CHỈ TIÊU THUYẾT MINH],""))</f>
        <v>Vay dài hạn</v>
      </c>
    </row>
    <row r="92" spans="3:13" x14ac:dyDescent="0.35">
      <c r="C92" s="6" t="s">
        <v>168</v>
      </c>
      <c r="D92" s="6" t="s">
        <v>290</v>
      </c>
      <c r="E92" s="16">
        <v>0</v>
      </c>
      <c r="F92" s="16">
        <v>1</v>
      </c>
      <c r="G92" s="6" t="b">
        <v>1</v>
      </c>
      <c r="H92" s="6" t="s">
        <v>168</v>
      </c>
      <c r="I92" s="6" t="s">
        <v>284</v>
      </c>
      <c r="J92" s="6"/>
      <c r="K92" s="6" t="b">
        <v>1</v>
      </c>
      <c r="L92" t="str" cm="1">
        <f t="array" ref="L92">_xlfn.LET(_xlpm.a,_xlfn.TEXTJOIN(";",TRUE,IF((L_Map[MÃ BC]=L_FS[[#This Row],[MÃ]]),L_Map[MÃ TM],"")),IF(LEN(_xlpm.a)&gt;1,_xlpm.a,""))</f>
        <v>251_</v>
      </c>
      <c r="M92" t="str" cm="1">
        <f t="array" ref="M92">_xlfn.TEXTJOIN("; ",TRUE,IF((L_Map[MÃ BC]=L_FS[[#This Row],[MÃ]])*(L_Map[BCR]=0),L_Map[CHỈ TIÊU THUYẾT MINH],""))</f>
        <v>Quỹ không thuộc CSH</v>
      </c>
    </row>
    <row r="93" spans="3:13" x14ac:dyDescent="0.35">
      <c r="C93" s="6" t="s">
        <v>153</v>
      </c>
      <c r="D93" s="6" t="s">
        <v>152</v>
      </c>
      <c r="E93" s="16">
        <v>0</v>
      </c>
      <c r="F93" s="16">
        <v>1</v>
      </c>
      <c r="G93" s="6" t="b">
        <v>1</v>
      </c>
      <c r="H93" s="6" t="s">
        <v>153</v>
      </c>
      <c r="I93" s="6" t="s">
        <v>284</v>
      </c>
      <c r="J93" s="6"/>
      <c r="K93" s="6" t="b">
        <v>1</v>
      </c>
      <c r="L93" t="str" cm="1">
        <f t="array" ref="L93">_xlfn.LET(_xlpm.a,_xlfn.TEXTJOIN(";",TRUE,IF((L_Map[MÃ BC]=L_FS[[#This Row],[MÃ]]),L_Map[MÃ TM],"")),IF(LEN(_xlpm.a)&gt;1,_xlpm.a,""))</f>
        <v>242_</v>
      </c>
      <c r="M93" t="str" cm="1">
        <f t="array" ref="M93">_xlfn.TEXTJOIN("; ",TRUE,IF((L_Map[MÃ BC]=L_FS[[#This Row],[MÃ]])*(L_Map[BCR]=0),L_Map[CHỈ TIÊU THUYẾT MINH],""))</f>
        <v>Thuế TNDN hoãn lại phải trả</v>
      </c>
    </row>
    <row r="94" spans="3:13" x14ac:dyDescent="0.35">
      <c r="C94" s="6" t="s">
        <v>158</v>
      </c>
      <c r="D94" s="6" t="s">
        <v>157</v>
      </c>
      <c r="E94" s="16">
        <v>0</v>
      </c>
      <c r="F94" s="16">
        <v>1</v>
      </c>
      <c r="G94" s="6" t="b">
        <v>1</v>
      </c>
      <c r="H94" s="6" t="s">
        <v>158</v>
      </c>
      <c r="I94" s="6" t="s">
        <v>284</v>
      </c>
      <c r="J94" s="6"/>
      <c r="K94" s="6" t="b">
        <v>1</v>
      </c>
      <c r="L94" t="str" cm="1">
        <f t="array" ref="L94">_xlfn.LET(_xlpm.a,_xlfn.TEXTJOIN(";",TRUE,IF((L_Map[MÃ BC]=L_FS[[#This Row],[MÃ]]),L_Map[MÃ TM],"")),IF(LEN(_xlpm.a)&gt;1,_xlpm.a,""))</f>
        <v>212_</v>
      </c>
      <c r="M94" t="str" cm="1">
        <f t="array" ref="M94">_xlfn.TEXTJOIN("; ",TRUE,IF((L_Map[MÃ BC]=L_FS[[#This Row],[MÃ]])*(L_Map[BCR]=0),L_Map[CHỈ TIÊU THUYẾT MINH],""))</f>
        <v>Dự phòng phải trả dài hạn</v>
      </c>
    </row>
    <row r="95" spans="3:13" x14ac:dyDescent="0.35">
      <c r="C95" s="6" t="s">
        <v>162</v>
      </c>
      <c r="D95" s="6" t="s">
        <v>161</v>
      </c>
      <c r="E95" s="16">
        <v>0</v>
      </c>
      <c r="F95" s="16">
        <v>1</v>
      </c>
      <c r="G95" s="6" t="b">
        <v>1</v>
      </c>
      <c r="H95" s="6" t="s">
        <v>162</v>
      </c>
      <c r="I95" s="6" t="s">
        <v>284</v>
      </c>
      <c r="J95" s="6"/>
      <c r="K95" s="6" t="b">
        <v>1</v>
      </c>
      <c r="L95" t="str" cm="1">
        <f t="array" ref="L95">_xlfn.LET(_xlpm.a,_xlfn.TEXTJOIN(";",TRUE,IF((L_Map[MÃ BC]=L_FS[[#This Row],[MÃ]]),L_Map[MÃ TM],"")),IF(LEN(_xlpm.a)&gt;1,_xlpm.a,""))</f>
        <v>251_</v>
      </c>
      <c r="M95" t="str" cm="1">
        <f t="array" ref="M95">_xlfn.TEXTJOIN("; ",TRUE,IF((L_Map[MÃ BC]=L_FS[[#This Row],[MÃ]])*(L_Map[BCR]=0),L_Map[CHỈ TIÊU THUYẾT MINH],""))</f>
        <v>Quỹ không thuộc CSH</v>
      </c>
    </row>
    <row r="96" spans="3:13" x14ac:dyDescent="0.35">
      <c r="C96" s="6" t="s">
        <v>170</v>
      </c>
      <c r="D96" s="6" t="s">
        <v>169</v>
      </c>
      <c r="E96" s="16">
        <v>0</v>
      </c>
      <c r="F96" s="16">
        <v>1</v>
      </c>
      <c r="G96" s="6" t="b">
        <v>1</v>
      </c>
      <c r="H96" s="6" t="s">
        <v>170</v>
      </c>
      <c r="I96" s="6" t="s">
        <v>173</v>
      </c>
      <c r="J96" s="6"/>
      <c r="K96" s="6" t="b">
        <v>1</v>
      </c>
      <c r="L96" t="str" cm="1">
        <f t="array" ref="L96">_xlfn.LET(_xlpm.a,_xlfn.TEXTJOIN(";",TRUE,IF((L_Map[MÃ BC]=L_FS[[#This Row],[MÃ]]),L_Map[MÃ TM],"")),IF(LEN(_xlpm.a)&gt;1,_xlpm.a,""))</f>
        <v>250_</v>
      </c>
      <c r="M96" t="str" cm="1">
        <f t="array" ref="M96">_xlfn.TEXTJOIN("; ",TRUE,IF((L_Map[MÃ BC]=L_FS[[#This Row],[MÃ]])*(L_Map[BCR]=0),L_Map[CHỈ TIÊU THUYẾT MINH],""))</f>
        <v>Vốn chủ sở hữu</v>
      </c>
    </row>
    <row r="97" spans="3:13" x14ac:dyDescent="0.35">
      <c r="C97" s="6" t="s">
        <v>172</v>
      </c>
      <c r="D97" s="6" t="s">
        <v>171</v>
      </c>
      <c r="E97" s="16">
        <v>0</v>
      </c>
      <c r="F97" s="16">
        <v>1</v>
      </c>
      <c r="G97" s="6" t="b">
        <v>1</v>
      </c>
      <c r="H97" s="6" t="s">
        <v>172</v>
      </c>
      <c r="I97" s="6" t="s">
        <v>173</v>
      </c>
      <c r="J97" s="6"/>
      <c r="K97" s="6" t="b">
        <v>1</v>
      </c>
      <c r="L97" t="str" cm="1">
        <f t="array" ref="L97">_xlfn.LET(_xlpm.a,_xlfn.TEXTJOIN(";",TRUE,IF((L_Map[MÃ BC]=L_FS[[#This Row],[MÃ]]),L_Map[MÃ TM],"")),IF(LEN(_xlpm.a)&gt;1,_xlpm.a,""))</f>
        <v>250_</v>
      </c>
      <c r="M97" t="str" cm="1">
        <f t="array" ref="M97">_xlfn.TEXTJOIN("; ",TRUE,IF((L_Map[MÃ BC]=L_FS[[#This Row],[MÃ]])*(L_Map[BCR]=0),L_Map[CHỈ TIÊU THUYẾT MINH],""))</f>
        <v>Vốn chủ sở hữu</v>
      </c>
    </row>
    <row r="98" spans="3:13" x14ac:dyDescent="0.35">
      <c r="C98" s="6" t="s">
        <v>174</v>
      </c>
      <c r="D98" s="6" t="s">
        <v>291</v>
      </c>
      <c r="E98" s="16">
        <v>0</v>
      </c>
      <c r="F98" s="16">
        <v>1</v>
      </c>
      <c r="G98" s="6" t="b">
        <v>1</v>
      </c>
      <c r="H98" s="6" t="s">
        <v>174</v>
      </c>
      <c r="I98" s="6" t="s">
        <v>173</v>
      </c>
      <c r="J98" s="6"/>
      <c r="K98" s="6" t="b">
        <v>1</v>
      </c>
      <c r="L98" t="str" cm="1">
        <f t="array" ref="L98">_xlfn.LET(_xlpm.a,_xlfn.TEXTJOIN(";",TRUE,IF((L_Map[MÃ BC]=L_FS[[#This Row],[MÃ]]),L_Map[MÃ TM],"")),IF(LEN(_xlpm.a)&gt;1,_xlpm.a,""))</f>
        <v>250_</v>
      </c>
      <c r="M98" t="str" cm="1">
        <f t="array" ref="M98">_xlfn.TEXTJOIN("; ",TRUE,IF((L_Map[MÃ BC]=L_FS[[#This Row],[MÃ]])*(L_Map[BCR]=0),L_Map[CHỈ TIÊU THUYẾT MINH],""))</f>
        <v>Vốn chủ sở hữu</v>
      </c>
    </row>
    <row r="99" spans="3:13" x14ac:dyDescent="0.35">
      <c r="C99" s="6" t="s">
        <v>184</v>
      </c>
      <c r="D99" s="6" t="s">
        <v>292</v>
      </c>
      <c r="E99" s="16">
        <v>0</v>
      </c>
      <c r="F99" s="16">
        <v>1</v>
      </c>
      <c r="G99" s="6" t="b">
        <v>1</v>
      </c>
      <c r="H99" s="6" t="s">
        <v>184</v>
      </c>
      <c r="I99" s="6" t="s">
        <v>173</v>
      </c>
      <c r="J99" s="6"/>
      <c r="K99" s="6" t="b">
        <v>1</v>
      </c>
      <c r="L99" t="str" cm="1">
        <f t="array" ref="L99">_xlfn.LET(_xlpm.a,_xlfn.TEXTJOIN(";",TRUE,IF((L_Map[MÃ BC]=L_FS[[#This Row],[MÃ]]),L_Map[MÃ TM],"")),IF(LEN(_xlpm.a)&gt;1,_xlpm.a,""))</f>
        <v>250_</v>
      </c>
      <c r="M99" t="str" cm="1">
        <f t="array" ref="M99">_xlfn.TEXTJOIN("; ",TRUE,IF((L_Map[MÃ BC]=L_FS[[#This Row],[MÃ]])*(L_Map[BCR]=0),L_Map[CHỈ TIÊU THUYẾT MINH],""))</f>
        <v>Vốn chủ sở hữu</v>
      </c>
    </row>
    <row r="100" spans="3:13" x14ac:dyDescent="0.35">
      <c r="C100" s="6" t="s">
        <v>176</v>
      </c>
      <c r="D100" s="6" t="s">
        <v>175</v>
      </c>
      <c r="E100" s="16">
        <v>0</v>
      </c>
      <c r="F100" s="16">
        <v>1</v>
      </c>
      <c r="G100" s="6" t="b">
        <v>1</v>
      </c>
      <c r="H100" s="6" t="s">
        <v>176</v>
      </c>
      <c r="I100" s="6" t="s">
        <v>173</v>
      </c>
      <c r="J100" s="6"/>
      <c r="K100" s="6" t="b">
        <v>1</v>
      </c>
      <c r="L100" t="str" cm="1">
        <f t="array" ref="L100">_xlfn.LET(_xlpm.a,_xlfn.TEXTJOIN(";",TRUE,IF((L_Map[MÃ BC]=L_FS[[#This Row],[MÃ]]),L_Map[MÃ TM],"")),IF(LEN(_xlpm.a)&gt;1,_xlpm.a,""))</f>
        <v>250_</v>
      </c>
      <c r="M100" t="str" cm="1">
        <f t="array" ref="M100">_xlfn.TEXTJOIN("; ",TRUE,IF((L_Map[MÃ BC]=L_FS[[#This Row],[MÃ]])*(L_Map[BCR]=0),L_Map[CHỈ TIÊU THUYẾT MINH],""))</f>
        <v>Vốn chủ sở hữu</v>
      </c>
    </row>
    <row r="101" spans="3:13" x14ac:dyDescent="0.35">
      <c r="C101" s="6" t="s">
        <v>178</v>
      </c>
      <c r="D101" s="6" t="s">
        <v>177</v>
      </c>
      <c r="E101" s="16">
        <v>0</v>
      </c>
      <c r="F101" s="16">
        <v>1</v>
      </c>
      <c r="G101" s="6" t="b">
        <v>1</v>
      </c>
      <c r="H101" s="6" t="s">
        <v>178</v>
      </c>
      <c r="I101" s="6" t="s">
        <v>173</v>
      </c>
      <c r="J101" s="6"/>
      <c r="K101" s="6" t="b">
        <v>1</v>
      </c>
      <c r="L101" t="str" cm="1">
        <f t="array" ref="L101">_xlfn.LET(_xlpm.a,_xlfn.TEXTJOIN(";",TRUE,IF((L_Map[MÃ BC]=L_FS[[#This Row],[MÃ]]),L_Map[MÃ TM],"")),IF(LEN(_xlpm.a)&gt;1,_xlpm.a,""))</f>
        <v>250_</v>
      </c>
      <c r="M101" t="str" cm="1">
        <f t="array" ref="M101">_xlfn.TEXTJOIN("; ",TRUE,IF((L_Map[MÃ BC]=L_FS[[#This Row],[MÃ]])*(L_Map[BCR]=0),L_Map[CHỈ TIÊU THUYẾT MINH],""))</f>
        <v>Vốn chủ sở hữu</v>
      </c>
    </row>
    <row r="102" spans="3:13" x14ac:dyDescent="0.35">
      <c r="C102" s="6" t="s">
        <v>179</v>
      </c>
      <c r="D102" s="6" t="s">
        <v>293</v>
      </c>
      <c r="E102" s="16">
        <v>0</v>
      </c>
      <c r="F102" s="16">
        <v>1</v>
      </c>
      <c r="G102" s="6" t="b">
        <v>1</v>
      </c>
      <c r="H102" s="6" t="s">
        <v>179</v>
      </c>
      <c r="I102" s="6" t="s">
        <v>173</v>
      </c>
      <c r="J102" s="6"/>
      <c r="K102" s="6" t="b">
        <v>1</v>
      </c>
      <c r="L102" t="str" cm="1">
        <f t="array" ref="L102">_xlfn.LET(_xlpm.a,_xlfn.TEXTJOIN(";",TRUE,IF((L_Map[MÃ BC]=L_FS[[#This Row],[MÃ]]),L_Map[MÃ TM],"")),IF(LEN(_xlpm.a)&gt;1,_xlpm.a,""))</f>
        <v>250_</v>
      </c>
      <c r="M102" t="str" cm="1">
        <f t="array" ref="M102">_xlfn.TEXTJOIN("; ",TRUE,IF((L_Map[MÃ BC]=L_FS[[#This Row],[MÃ]])*(L_Map[BCR]=0),L_Map[CHỈ TIÊU THUYẾT MINH],""))</f>
        <v>Vốn chủ sở hữu</v>
      </c>
    </row>
    <row r="103" spans="3:13" x14ac:dyDescent="0.35">
      <c r="C103" s="6" t="s">
        <v>181</v>
      </c>
      <c r="D103" s="6" t="s">
        <v>180</v>
      </c>
      <c r="E103" s="16">
        <v>0</v>
      </c>
      <c r="F103" s="16">
        <v>1</v>
      </c>
      <c r="G103" s="6" t="b">
        <v>1</v>
      </c>
      <c r="H103" s="6" t="s">
        <v>181</v>
      </c>
      <c r="I103" s="6" t="s">
        <v>173</v>
      </c>
      <c r="J103" s="6"/>
      <c r="K103" s="6" t="b">
        <v>1</v>
      </c>
      <c r="L103" t="str" cm="1">
        <f t="array" ref="L103">_xlfn.LET(_xlpm.a,_xlfn.TEXTJOIN(";",TRUE,IF((L_Map[MÃ BC]=L_FS[[#This Row],[MÃ]]),L_Map[MÃ TM],"")),IF(LEN(_xlpm.a)&gt;1,_xlpm.a,""))</f>
        <v>250_</v>
      </c>
      <c r="M103" t="str" cm="1">
        <f t="array" ref="M103">_xlfn.TEXTJOIN("; ",TRUE,IF((L_Map[MÃ BC]=L_FS[[#This Row],[MÃ]])*(L_Map[BCR]=0),L_Map[CHỈ TIÊU THUYẾT MINH],""))</f>
        <v>Vốn chủ sở hữu</v>
      </c>
    </row>
    <row r="104" spans="3:13" x14ac:dyDescent="0.35">
      <c r="C104" s="6" t="s">
        <v>166</v>
      </c>
      <c r="D104" s="6" t="s">
        <v>165</v>
      </c>
      <c r="E104" s="16">
        <v>0</v>
      </c>
      <c r="F104" s="16">
        <v>1</v>
      </c>
      <c r="G104" s="6" t="b">
        <v>1</v>
      </c>
      <c r="H104" s="6" t="s">
        <v>166</v>
      </c>
      <c r="I104" s="6" t="s">
        <v>294</v>
      </c>
      <c r="J104" s="6"/>
      <c r="K104" s="6" t="b">
        <v>1</v>
      </c>
      <c r="L104" t="str" cm="1">
        <f t="array" ref="L104">_xlfn.LET(_xlpm.a,_xlfn.TEXTJOIN(";",TRUE,IF((L_Map[MÃ BC]=L_FS[[#This Row],[MÃ]]),L_Map[MÃ TM],"")),IF(LEN(_xlpm.a)&gt;1,_xlpm.a,""))</f>
        <v>250_</v>
      </c>
      <c r="M104" t="str" cm="1">
        <f t="array" ref="M104">_xlfn.TEXTJOIN("; ",TRUE,IF((L_Map[MÃ BC]=L_FS[[#This Row],[MÃ]])*(L_Map[BCR]=0),L_Map[CHỈ TIÊU THUYẾT MINH],""))</f>
        <v>Vốn chủ sở hữu</v>
      </c>
    </row>
    <row r="105" spans="3:13" x14ac:dyDescent="0.35">
      <c r="C105" s="6" t="s">
        <v>167</v>
      </c>
      <c r="D105" s="6" t="s">
        <v>290</v>
      </c>
      <c r="E105" s="16">
        <v>0</v>
      </c>
      <c r="F105" s="16">
        <v>1</v>
      </c>
      <c r="G105" s="6" t="b">
        <v>1</v>
      </c>
      <c r="H105" s="6" t="s">
        <v>167</v>
      </c>
      <c r="I105" s="6" t="s">
        <v>294</v>
      </c>
      <c r="J105" s="6"/>
      <c r="K105" s="6" t="b">
        <v>1</v>
      </c>
      <c r="L105" t="str" cm="1">
        <f t="array" ref="L105">_xlfn.LET(_xlpm.a,_xlfn.TEXTJOIN(";",TRUE,IF((L_Map[MÃ BC]=L_FS[[#This Row],[MÃ]]),L_Map[MÃ TM],"")),IF(LEN(_xlpm.a)&gt;1,_xlpm.a,""))</f>
        <v>250_</v>
      </c>
      <c r="M105" t="str" cm="1">
        <f t="array" ref="M105">_xlfn.TEXTJOIN("; ",TRUE,IF((L_Map[MÃ BC]=L_FS[[#This Row],[MÃ]])*(L_Map[BCR]=0),L_Map[CHỈ TIÊU THUYẾT MINH],""))</f>
        <v>Vốn chủ sở hữu</v>
      </c>
    </row>
    <row r="106" spans="3:13" x14ac:dyDescent="0.35">
      <c r="C106" s="6" t="s">
        <v>183</v>
      </c>
      <c r="D106" s="6" t="s">
        <v>182</v>
      </c>
      <c r="E106" s="16">
        <v>0</v>
      </c>
      <c r="F106" s="16">
        <v>1</v>
      </c>
      <c r="G106" s="6" t="b">
        <v>1</v>
      </c>
      <c r="H106" s="6" t="s">
        <v>183</v>
      </c>
      <c r="I106" s="6" t="s">
        <v>173</v>
      </c>
      <c r="J106" s="6"/>
      <c r="K106" s="6" t="b">
        <v>1</v>
      </c>
      <c r="L106" t="str" cm="1">
        <f t="array" ref="L106">_xlfn.LET(_xlpm.a,_xlfn.TEXTJOIN(";",TRUE,IF((L_Map[MÃ BC]=L_FS[[#This Row],[MÃ]]),L_Map[MÃ TM],"")),IF(LEN(_xlpm.a)&gt;1,_xlpm.a,""))</f>
        <v>250_</v>
      </c>
      <c r="M106" t="str" cm="1">
        <f t="array" ref="M106">_xlfn.TEXTJOIN("; ",TRUE,IF((L_Map[MÃ BC]=L_FS[[#This Row],[MÃ]])*(L_Map[BCR]=0),L_Map[CHỈ TIÊU THUYẾT MINH],""))</f>
        <v>Vốn chủ sở hữu</v>
      </c>
    </row>
    <row r="107" spans="3:13" x14ac:dyDescent="0.35">
      <c r="C107" s="6" t="s">
        <v>189</v>
      </c>
      <c r="D107" s="6" t="s">
        <v>188</v>
      </c>
      <c r="E107" s="16">
        <v>0</v>
      </c>
      <c r="F107" s="16">
        <v>1</v>
      </c>
      <c r="G107" s="6" t="b">
        <v>1</v>
      </c>
      <c r="H107" s="6" t="s">
        <v>189</v>
      </c>
      <c r="I107" s="6" t="s">
        <v>173</v>
      </c>
      <c r="J107" s="6"/>
      <c r="K107" s="6" t="b">
        <v>1</v>
      </c>
      <c r="L107" t="str" cm="1">
        <f t="array" ref="L107">_xlfn.LET(_xlpm.a,_xlfn.TEXTJOIN(";",TRUE,IF((L_Map[MÃ BC]=L_FS[[#This Row],[MÃ]]),L_Map[MÃ TM],"")),IF(LEN(_xlpm.a)&gt;1,_xlpm.a,""))</f>
        <v>250_</v>
      </c>
      <c r="M107" t="str" cm="1">
        <f t="array" ref="M107">_xlfn.TEXTJOIN("; ",TRUE,IF((L_Map[MÃ BC]=L_FS[[#This Row],[MÃ]])*(L_Map[BCR]=0),L_Map[CHỈ TIÊU THUYẾT MINH],""))</f>
        <v>Vốn chủ sở hữu</v>
      </c>
    </row>
    <row r="108" spans="3:13" x14ac:dyDescent="0.35">
      <c r="C108" s="6" t="s">
        <v>187</v>
      </c>
      <c r="D108" s="6" t="s">
        <v>295</v>
      </c>
      <c r="E108" s="16">
        <v>0</v>
      </c>
      <c r="F108" s="16">
        <v>1</v>
      </c>
      <c r="G108" s="6" t="b">
        <v>1</v>
      </c>
      <c r="H108" s="6" t="s">
        <v>187</v>
      </c>
      <c r="I108" s="6" t="s">
        <v>173</v>
      </c>
      <c r="J108" s="6"/>
      <c r="K108" s="6" t="b">
        <v>1</v>
      </c>
      <c r="L108" t="str" cm="1">
        <f t="array" ref="L108">_xlfn.LET(_xlpm.a,_xlfn.TEXTJOIN(";",TRUE,IF((L_Map[MÃ BC]=L_FS[[#This Row],[MÃ]]),L_Map[MÃ TM],"")),IF(LEN(_xlpm.a)&gt;1,_xlpm.a,""))</f>
        <v>250_</v>
      </c>
      <c r="M108" t="str" cm="1">
        <f t="array" ref="M108">_xlfn.TEXTJOIN("; ",TRUE,IF((L_Map[MÃ BC]=L_FS[[#This Row],[MÃ]])*(L_Map[BCR]=0),L_Map[CHỈ TIÊU THUYẾT MINH],""))</f>
        <v>Vốn chủ sở hữu</v>
      </c>
    </row>
    <row r="109" spans="3:13" x14ac:dyDescent="0.35">
      <c r="C109" s="6" t="s">
        <v>185</v>
      </c>
      <c r="D109" s="6" t="s">
        <v>296</v>
      </c>
      <c r="E109" s="16">
        <v>0</v>
      </c>
      <c r="F109" s="16">
        <v>1</v>
      </c>
      <c r="G109" s="6" t="b">
        <v>1</v>
      </c>
      <c r="H109" s="6" t="s">
        <v>185</v>
      </c>
      <c r="I109" s="6" t="s">
        <v>173</v>
      </c>
      <c r="J109" s="6"/>
      <c r="K109" s="6" t="b">
        <v>1</v>
      </c>
      <c r="L109" t="str" cm="1">
        <f t="array" ref="L109">_xlfn.LET(_xlpm.a,_xlfn.TEXTJOIN(";",TRUE,IF((L_Map[MÃ BC]=L_FS[[#This Row],[MÃ]]),L_Map[MÃ TM],"")),IF(LEN(_xlpm.a)&gt;1,_xlpm.a,""))</f>
        <v>250_</v>
      </c>
      <c r="M109" t="str" cm="1">
        <f t="array" ref="M109">_xlfn.TEXTJOIN("; ",TRUE,IF((L_Map[MÃ BC]=L_FS[[#This Row],[MÃ]])*(L_Map[BCR]=0),L_Map[CHỈ TIÊU THUYẾT MINH],""))</f>
        <v>Vốn chủ sở hữu</v>
      </c>
    </row>
    <row r="110" spans="3:13" x14ac:dyDescent="0.35">
      <c r="C110" s="6" t="s">
        <v>186</v>
      </c>
      <c r="D110" s="6" t="s">
        <v>297</v>
      </c>
      <c r="E110" s="16">
        <v>0</v>
      </c>
      <c r="F110" s="16">
        <v>1</v>
      </c>
      <c r="G110" s="6" t="b">
        <v>1</v>
      </c>
      <c r="H110" s="6" t="s">
        <v>186</v>
      </c>
      <c r="I110" s="6" t="s">
        <v>173</v>
      </c>
      <c r="J110" s="6"/>
      <c r="K110" s="6" t="b">
        <v>1</v>
      </c>
      <c r="L110" t="str" cm="1">
        <f t="array" ref="L110">_xlfn.LET(_xlpm.a,_xlfn.TEXTJOIN(";",TRUE,IF((L_Map[MÃ BC]=L_FS[[#This Row],[MÃ]]),L_Map[MÃ TM],"")),IF(LEN(_xlpm.a)&gt;1,_xlpm.a,""))</f>
        <v>250_</v>
      </c>
      <c r="M110" t="str" cm="1">
        <f t="array" ref="M110">_xlfn.TEXTJOIN("; ",TRUE,IF((L_Map[MÃ BC]=L_FS[[#This Row],[MÃ]])*(L_Map[BCR]=0),L_Map[CHỈ TIÊU THUYẾT MINH],""))</f>
        <v>Vốn chủ sở hữu</v>
      </c>
    </row>
    <row r="111" spans="3:13" x14ac:dyDescent="0.35">
      <c r="C111" s="6" t="s">
        <v>190</v>
      </c>
      <c r="D111" s="6" t="s">
        <v>298</v>
      </c>
      <c r="E111" s="16">
        <v>0</v>
      </c>
      <c r="F111" s="16">
        <v>1</v>
      </c>
      <c r="G111" s="6" t="b">
        <v>1</v>
      </c>
      <c r="H111" s="6" t="s">
        <v>190</v>
      </c>
      <c r="I111" s="6" t="s">
        <v>173</v>
      </c>
      <c r="J111" s="6"/>
      <c r="K111" s="6" t="b">
        <v>1</v>
      </c>
      <c r="L111" t="str" cm="1">
        <f t="array" ref="L111">_xlfn.LET(_xlpm.a,_xlfn.TEXTJOIN(";",TRUE,IF((L_Map[MÃ BC]=L_FS[[#This Row],[MÃ]]),L_Map[MÃ TM],"")),IF(LEN(_xlpm.a)&gt;1,_xlpm.a,""))</f>
        <v>252_</v>
      </c>
      <c r="M111" t="str" cm="1">
        <f t="array" ref="M111">_xlfn.TEXTJOIN("; ",TRUE,IF((L_Map[MÃ BC]=L_FS[[#This Row],[MÃ]])*(L_Map[BCR]=0),L_Map[CHỈ TIÊU THUYẾT MINH],""))</f>
        <v>Nguồn kinh phí</v>
      </c>
    </row>
    <row r="112" spans="3:13" x14ac:dyDescent="0.35">
      <c r="C112" s="6" t="s">
        <v>98</v>
      </c>
      <c r="D112" s="6" t="s">
        <v>191</v>
      </c>
      <c r="E112" s="16">
        <v>0</v>
      </c>
      <c r="F112" s="16">
        <v>1</v>
      </c>
      <c r="G112" s="6" t="b">
        <v>1</v>
      </c>
      <c r="H112" s="6" t="s">
        <v>98</v>
      </c>
      <c r="I112" s="6" t="s">
        <v>173</v>
      </c>
      <c r="J112" s="6"/>
      <c r="K112" s="6" t="b">
        <v>1</v>
      </c>
      <c r="L112" t="str" cm="1">
        <f t="array" ref="L112">_xlfn.LET(_xlpm.a,_xlfn.TEXTJOIN(";",TRUE,IF((L_Map[MÃ BC]=L_FS[[#This Row],[MÃ]]),L_Map[MÃ TM],"")),IF(LEN(_xlpm.a)&gt;1,_xlpm.a,""))</f>
        <v>252_</v>
      </c>
      <c r="M112" t="str" cm="1">
        <f t="array" ref="M112">_xlfn.TEXTJOIN("; ",TRUE,IF((L_Map[MÃ BC]=L_FS[[#This Row],[MÃ]])*(L_Map[BCR]=0),L_Map[CHỈ TIÊU THUYẾT MINH],""))</f>
        <v>Nguồn kinh phí</v>
      </c>
    </row>
  </sheetData>
  <mergeCells count="1">
    <mergeCell ref="A1:A4"/>
  </mergeCells>
  <hyperlinks>
    <hyperlink ref="A16" location="BCTC!A1" display="Chỉ tiêu báo cáo tài chính" xr:uid="{34085758-C547-4248-82D6-A9A61A534D8B}"/>
    <hyperlink ref="A18" location="CTTM!A1" display="Chỉ tiêu thuyết minh" xr:uid="{33E30BCD-025D-4EC3-AF1E-B5593C0E1311}"/>
    <hyperlink ref="A26" location="Khác!A1" display="Danh mục khác" xr:uid="{F82AD4FB-319C-4D21-8AEB-AD2B3329F99C}"/>
    <hyperlink ref="A10" location="'Công ty'!A1" display="Danh mục công ty" xr:uid="{0D42639E-FE72-41A1-9581-2141F0FA6924}"/>
    <hyperlink ref="A22" location="'Dòng tiền'!A1" display="Chỉ tiêu dòng tiền" xr:uid="{46B4BC83-61E4-446F-B95D-1DEA1EA527E4}"/>
    <hyperlink ref="A20" location="'Map mã'!A1" display="Map chỉ tiêu BC-TM" xr:uid="{4385103D-8244-4870-BD04-BA472939D427}"/>
    <hyperlink ref="A28" location="'✅'!A1" display="Tùy chọn" xr:uid="{8245E131-2E12-4D7F-87C8-25360040563E}"/>
    <hyperlink ref="A24" location="'Vốn vay'!A1" display="Vốn vay" xr:uid="{E9D95B6E-DE0E-41D1-8EB8-7D04A3D6BC66}"/>
    <hyperlink ref="A14" location="TKKT!A1" display="Tài khoản kế toán" xr:uid="{45182952-2031-4B60-B7EE-84DDD4990D88}"/>
    <hyperlink ref="A12" location="TTCty!A1" display="Thông tin công ty" xr:uid="{1A06AC49-EBAA-4778-9EEC-367FE54A8865}"/>
    <hyperlink ref="A8" location="'Tập đoàn'!A1" display="Tập đoàn" xr:uid="{8DDE82B7-0497-4B30-9028-461C474935E0}"/>
  </hyperlink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C15AF49D-04AB-46FB-AA73-7284167D2319}">
          <x14:formula1>
            <xm:f>_xlfn.ANCHORARRAY(↓!$B$2)</xm:f>
          </x14:formula1>
          <xm:sqref>J6:K112 G6:G112</xm:sqref>
        </x14:dataValidation>
        <x14:dataValidation type="list" allowBlank="1" showInputMessage="1" showErrorMessage="1" xr:uid="{69FFA617-8D46-4CD7-BA13-F6945FB7C4FA}">
          <x14:formula1>
            <xm:f>_xlfn.ANCHORARRAY(↓!$D$2)</xm:f>
          </x14:formula1>
          <xm:sqref>I6:I112</xm:sqref>
        </x14:dataValidation>
        <x14:dataValidation type="list" allowBlank="1" showInputMessage="1" showErrorMessage="1" xr:uid="{7AA0640C-7956-4DE7-8DF2-C4BB7BDD5BED}">
          <x14:formula1>
            <xm:f>_xlfn.ANCHORARRAY(↓!$H$2)</xm:f>
          </x14:formula1>
          <xm:sqref>H6:H112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05724-7A10-4ED4-8B15-05AFE67B61D1}">
  <sheetPr codeName="Sheet3">
    <tabColor rgb="FFFFF2CC"/>
  </sheetPr>
  <dimension ref="A1:R101"/>
  <sheetViews>
    <sheetView showGridLines="0" zoomScaleNormal="100" workbookViewId="0">
      <pane ySplit="5" topLeftCell="A6" activePane="bottomLeft" state="frozen"/>
      <selection activeCell="H20" sqref="H20"/>
      <selection pane="bottomLeft" activeCell="A8" sqref="A8"/>
    </sheetView>
  </sheetViews>
  <sheetFormatPr defaultRowHeight="12.9" x14ac:dyDescent="0.35"/>
  <cols>
    <col min="1" max="1" width="27.4140625" style="2" customWidth="1"/>
    <col min="3" max="3" width="11.9140625" customWidth="1"/>
    <col min="4" max="4" width="19.58203125" customWidth="1"/>
    <col min="7" max="7" width="44.4140625" customWidth="1"/>
    <col min="8" max="8" width="17" customWidth="1"/>
    <col min="9" max="9" width="11.4140625" customWidth="1"/>
    <col min="10" max="10" width="6.33203125" customWidth="1"/>
    <col min="11" max="11" width="9" customWidth="1"/>
    <col min="12" max="12" width="21.9140625" customWidth="1"/>
    <col min="13" max="13" width="5.4140625" customWidth="1"/>
    <col min="14" max="14" width="19.4140625" customWidth="1"/>
    <col min="15" max="15" width="57" customWidth="1"/>
  </cols>
  <sheetData>
    <row r="1" spans="1:18" ht="13.5" customHeight="1" x14ac:dyDescent="0.35">
      <c r="A1" s="25" t="str">
        <f>'✅'!A1</f>
        <v>TasecoLand</v>
      </c>
    </row>
    <row r="2" spans="1:18" ht="13.5" customHeight="1" x14ac:dyDescent="0.35">
      <c r="A2" s="25"/>
    </row>
    <row r="3" spans="1:18" ht="13.5" customHeight="1" x14ac:dyDescent="0.35">
      <c r="A3" s="25"/>
      <c r="B3" s="4"/>
      <c r="C3" t="s">
        <v>299</v>
      </c>
      <c r="D3" s="4"/>
      <c r="E3" s="4"/>
      <c r="F3" s="4"/>
      <c r="G3" t="s">
        <v>300</v>
      </c>
      <c r="H3" s="4"/>
      <c r="I3" s="4"/>
    </row>
    <row r="4" spans="1:18" ht="13.5" customHeight="1" x14ac:dyDescent="0.35">
      <c r="A4" s="25"/>
      <c r="G4" s="17" t="s">
        <v>301</v>
      </c>
      <c r="H4" t="s">
        <v>42</v>
      </c>
      <c r="I4" t="s">
        <v>42</v>
      </c>
      <c r="J4" t="s">
        <v>302</v>
      </c>
      <c r="K4" t="s">
        <v>308</v>
      </c>
      <c r="L4" t="s">
        <v>303</v>
      </c>
    </row>
    <row r="5" spans="1:18" x14ac:dyDescent="0.35">
      <c r="A5" s="5" t="str">
        <f>'Công ty'!A5</f>
        <v>BCTC hợp nhất</v>
      </c>
      <c r="C5" t="s">
        <v>304</v>
      </c>
      <c r="D5" t="s">
        <v>305</v>
      </c>
      <c r="F5" t="s">
        <v>19</v>
      </c>
      <c r="G5" t="s">
        <v>223</v>
      </c>
      <c r="H5" t="s">
        <v>226</v>
      </c>
      <c r="I5" t="s">
        <v>306</v>
      </c>
      <c r="J5" t="s">
        <v>307</v>
      </c>
      <c r="K5" t="s">
        <v>308</v>
      </c>
      <c r="L5" t="s">
        <v>309</v>
      </c>
      <c r="M5" t="s">
        <v>310</v>
      </c>
      <c r="N5" t="s">
        <v>311</v>
      </c>
      <c r="O5" t="s">
        <v>312</v>
      </c>
      <c r="R5" t="s">
        <v>4</v>
      </c>
    </row>
    <row r="6" spans="1:18" x14ac:dyDescent="0.35">
      <c r="C6" t="s">
        <v>313</v>
      </c>
      <c r="D6" t="s">
        <v>314</v>
      </c>
      <c r="F6" s="6" t="s">
        <v>315</v>
      </c>
      <c r="G6" s="6" t="s">
        <v>316</v>
      </c>
      <c r="H6" s="6" t="s">
        <v>243</v>
      </c>
      <c r="I6" s="6" t="s">
        <v>313</v>
      </c>
      <c r="J6" s="16">
        <v>1</v>
      </c>
      <c r="K6" s="16"/>
      <c r="L6" s="16"/>
      <c r="M6">
        <f>COUNTIFS(L_Map[MÃ TM],L_TM[[#This Row],[MÃ]])</f>
        <v>2</v>
      </c>
      <c r="N6" t="str" cm="1">
        <f t="array" ref="N6">_xlfn.TEXTJOIN(";",TRUE,IF(L_Map[MÃ TM]=L_TM[[#This Row],[MÃ]],L_Map[MÃ BC],""))</f>
        <v>111_;112_</v>
      </c>
      <c r="O6" t="str" cm="1">
        <f t="array" ref="O6">_xlfn.TEXTJOIN("; ",TRUE,IF(L_Map[MÃ TM]=L_TM[[#This Row],[MÃ]],L_Map[CHỈ TIÊU BÁO CÁO],""))</f>
        <v>Tiền; Các khoản tương đương tiền</v>
      </c>
      <c r="R6" t="str" cm="1">
        <f t="array" ref="R6">IFERROR(_xlfn.LET(_xlpm.i,L_TM[MÃ],_xlfn._xlws.FILTER(_xlfn.UNIQUE(_xlpm.i),COUNTIF(_xlpm.i,_xlfn.UNIQUE(_xlpm.i))&gt;1)),"Không có")</f>
        <v>Không có</v>
      </c>
    </row>
    <row r="7" spans="1:18" x14ac:dyDescent="0.35">
      <c r="C7" t="s">
        <v>317</v>
      </c>
      <c r="D7" t="s">
        <v>318</v>
      </c>
      <c r="F7" s="6" t="s">
        <v>196</v>
      </c>
      <c r="G7" s="6" t="s">
        <v>246</v>
      </c>
      <c r="H7" s="6" t="s">
        <v>243</v>
      </c>
      <c r="I7" s="6" t="s">
        <v>313</v>
      </c>
      <c r="J7" s="16">
        <v>1</v>
      </c>
      <c r="K7" s="16"/>
      <c r="L7" s="16"/>
      <c r="M7">
        <f>COUNTIFS(L_Map[MÃ TM],L_TM[[#This Row],[MÃ]])</f>
        <v>1</v>
      </c>
      <c r="N7" t="str" cm="1">
        <f t="array" ref="N7">_xlfn.TEXTJOIN(";",TRUE,IF(L_Map[MÃ TM]=L_TM[[#This Row],[MÃ]],L_Map[MÃ BC],""))</f>
        <v>123_</v>
      </c>
      <c r="O7" t="str" cm="1">
        <f t="array" ref="O7">_xlfn.TEXTJOIN("; ",TRUE,IF(L_Map[MÃ TM]=L_TM[[#This Row],[MÃ]],L_Map[CHỈ TIÊU BÁO CÁO],""))</f>
        <v>Đầu tư nắm giữ đến ngày đáo hạn ngắn hạn</v>
      </c>
    </row>
    <row r="8" spans="1:18" x14ac:dyDescent="0.35">
      <c r="A8" s="8" t="s">
        <v>6</v>
      </c>
      <c r="C8" t="s">
        <v>319</v>
      </c>
      <c r="D8" t="s">
        <v>320</v>
      </c>
      <c r="F8" s="6" t="s">
        <v>201</v>
      </c>
      <c r="G8" s="6" t="s">
        <v>274</v>
      </c>
      <c r="H8" s="6" t="s">
        <v>258</v>
      </c>
      <c r="I8" s="6" t="s">
        <v>313</v>
      </c>
      <c r="J8" s="16">
        <v>1</v>
      </c>
      <c r="K8" s="16"/>
      <c r="L8" s="16"/>
      <c r="M8">
        <f>COUNTIFS(L_Map[MÃ TM],L_TM[[#This Row],[MÃ]])</f>
        <v>1</v>
      </c>
      <c r="N8" t="str" cm="1">
        <f t="array" ref="N8">_xlfn.TEXTJOIN(";",TRUE,IF(L_Map[MÃ TM]=L_TM[[#This Row],[MÃ]],L_Map[MÃ BC],""))</f>
        <v>255_</v>
      </c>
      <c r="O8" t="str" cm="1">
        <f t="array" ref="O8">_xlfn.TEXTJOIN("; ",TRUE,IF(L_Map[MÃ TM]=L_TM[[#This Row],[MÃ]],L_Map[CHỈ TIÊU BÁO CÁO],""))</f>
        <v>Đầu tư nắm giữ đến ngày đáo hạn dài hạn</v>
      </c>
    </row>
    <row r="9" spans="1:18" x14ac:dyDescent="0.35">
      <c r="C9" t="s">
        <v>321</v>
      </c>
      <c r="D9" t="s">
        <v>322</v>
      </c>
      <c r="F9" s="6" t="s">
        <v>203</v>
      </c>
      <c r="G9" s="6" t="s">
        <v>109</v>
      </c>
      <c r="H9" s="6" t="s">
        <v>258</v>
      </c>
      <c r="I9" s="6" t="s">
        <v>313</v>
      </c>
      <c r="J9" s="16">
        <v>1</v>
      </c>
      <c r="K9" s="16"/>
      <c r="L9" s="16"/>
      <c r="M9">
        <f>COUNTIFS(L_Map[MÃ TM],L_TM[[#This Row],[MÃ]])</f>
        <v>1</v>
      </c>
      <c r="N9" t="str" cm="1">
        <f t="array" ref="N9">_xlfn.TEXTJOIN(";",TRUE,IF(L_Map[MÃ TM]=L_TM[[#This Row],[MÃ]],L_Map[MÃ BC],""))</f>
        <v>251_</v>
      </c>
      <c r="O9" t="str" cm="1">
        <f t="array" ref="O9">_xlfn.TEXTJOIN("; ",TRUE,IF(L_Map[MÃ TM]=L_TM[[#This Row],[MÃ]],L_Map[CHỈ TIÊU BÁO CÁO],""))</f>
        <v>Đầu tư vào công ty con</v>
      </c>
    </row>
    <row r="10" spans="1:18" x14ac:dyDescent="0.35">
      <c r="A10" s="8" t="s">
        <v>7</v>
      </c>
      <c r="C10" t="s">
        <v>323</v>
      </c>
      <c r="D10" t="s">
        <v>324</v>
      </c>
      <c r="F10" s="6" t="s">
        <v>216</v>
      </c>
      <c r="G10" s="6" t="s">
        <v>111</v>
      </c>
      <c r="H10" s="6" t="s">
        <v>258</v>
      </c>
      <c r="I10" s="6" t="s">
        <v>313</v>
      </c>
      <c r="J10" s="16">
        <v>1</v>
      </c>
      <c r="K10" s="16"/>
      <c r="L10" s="16"/>
      <c r="M10">
        <f>COUNTIFS(L_Map[MÃ TM],L_TM[[#This Row],[MÃ]])</f>
        <v>1</v>
      </c>
      <c r="N10" t="str" cm="1">
        <f t="array" ref="N10">_xlfn.TEXTJOIN(";",TRUE,IF(L_Map[MÃ TM]=L_TM[[#This Row],[MÃ]],L_Map[MÃ BC],""))</f>
        <v>252_</v>
      </c>
      <c r="O10" t="str" cm="1">
        <f t="array" ref="O10">_xlfn.TEXTJOIN("; ",TRUE,IF(L_Map[MÃ TM]=L_TM[[#This Row],[MÃ]],L_Map[CHỈ TIÊU BÁO CÁO],""))</f>
        <v>Đầu tư vào công ty liên doanh, liên kết</v>
      </c>
    </row>
    <row r="11" spans="1:18" x14ac:dyDescent="0.35">
      <c r="C11" t="s">
        <v>325</v>
      </c>
      <c r="D11" t="s">
        <v>326</v>
      </c>
      <c r="F11" s="6" t="s">
        <v>205</v>
      </c>
      <c r="G11" s="6" t="s">
        <v>272</v>
      </c>
      <c r="H11" s="6" t="s">
        <v>258</v>
      </c>
      <c r="I11" s="6" t="s">
        <v>313</v>
      </c>
      <c r="J11" s="16">
        <v>1</v>
      </c>
      <c r="K11" s="16"/>
      <c r="L11" s="16"/>
      <c r="M11">
        <f>COUNTIFS(L_Map[MÃ TM],L_TM[[#This Row],[MÃ]])</f>
        <v>1</v>
      </c>
      <c r="N11" t="str" cm="1">
        <f t="array" ref="N11">_xlfn.TEXTJOIN(";",TRUE,IF(L_Map[MÃ TM]=L_TM[[#This Row],[MÃ]],L_Map[MÃ BC],""))</f>
        <v>253_</v>
      </c>
      <c r="O11" t="str" cm="1">
        <f t="array" ref="O11">_xlfn.TEXTJOIN("; ",TRUE,IF(L_Map[MÃ TM]=L_TM[[#This Row],[MÃ]],L_Map[CHỈ TIÊU BÁO CÁO],""))</f>
        <v>Đầu tư góp vốn vào đơn vị khác</v>
      </c>
    </row>
    <row r="12" spans="1:18" x14ac:dyDescent="0.35">
      <c r="A12" s="8" t="s">
        <v>8</v>
      </c>
      <c r="C12" t="s">
        <v>327</v>
      </c>
      <c r="D12" t="s">
        <v>328</v>
      </c>
      <c r="F12" s="6" t="s">
        <v>207</v>
      </c>
      <c r="G12" s="6" t="s">
        <v>61</v>
      </c>
      <c r="H12" s="6" t="s">
        <v>243</v>
      </c>
      <c r="I12" s="6" t="s">
        <v>313</v>
      </c>
      <c r="J12" s="16">
        <v>1</v>
      </c>
      <c r="K12" s="16"/>
      <c r="L12" s="16"/>
      <c r="M12">
        <f>COUNTIFS(L_Map[MÃ TM],L_TM[[#This Row],[MÃ]])</f>
        <v>1</v>
      </c>
      <c r="N12" t="str" cm="1">
        <f t="array" ref="N12">_xlfn.TEXTJOIN(";",TRUE,IF(L_Map[MÃ TM]=L_TM[[#This Row],[MÃ]],L_Map[MÃ BC],""))</f>
        <v>121_</v>
      </c>
      <c r="O12" t="str" cm="1">
        <f t="array" ref="O12">_xlfn.TEXTJOIN("; ",TRUE,IF(L_Map[MÃ TM]=L_TM[[#This Row],[MÃ]],L_Map[CHỈ TIÊU BÁO CÁO],""))</f>
        <v>Chứng khoán kinh doanh</v>
      </c>
    </row>
    <row r="13" spans="1:18" x14ac:dyDescent="0.35">
      <c r="F13" s="6" t="s">
        <v>329</v>
      </c>
      <c r="G13" s="6" t="s">
        <v>245</v>
      </c>
      <c r="H13" s="6" t="s">
        <v>243</v>
      </c>
      <c r="I13" s="6" t="s">
        <v>313</v>
      </c>
      <c r="J13" s="16">
        <v>-1</v>
      </c>
      <c r="K13" s="16"/>
      <c r="L13" s="16" t="s">
        <v>330</v>
      </c>
      <c r="M13">
        <f>COUNTIFS(L_Map[MÃ TM],L_TM[[#This Row],[MÃ]])</f>
        <v>1</v>
      </c>
      <c r="N13" t="str" cm="1">
        <f t="array" ref="N13">_xlfn.TEXTJOIN(";",TRUE,IF(L_Map[MÃ TM]=L_TM[[#This Row],[MÃ]],L_Map[MÃ BC],""))</f>
        <v>122_</v>
      </c>
      <c r="O13" t="str" cm="1">
        <f t="array" ref="O13">_xlfn.TEXTJOIN("; ",TRUE,IF(L_Map[MÃ TM]=L_TM[[#This Row],[MÃ]],L_Map[CHỈ TIÊU BÁO CÁO],""))</f>
        <v>Dự phòng giảm giá chứng khoán kinh doanh (*)</v>
      </c>
    </row>
    <row r="14" spans="1:18" x14ac:dyDescent="0.35">
      <c r="A14" s="8" t="s">
        <v>9</v>
      </c>
      <c r="F14" s="6" t="s">
        <v>331</v>
      </c>
      <c r="G14" s="6" t="s">
        <v>273</v>
      </c>
      <c r="H14" s="6" t="s">
        <v>258</v>
      </c>
      <c r="I14" s="6" t="s">
        <v>313</v>
      </c>
      <c r="J14" s="16">
        <v>-1</v>
      </c>
      <c r="K14" s="16"/>
      <c r="L14" s="16" t="s">
        <v>332</v>
      </c>
      <c r="M14">
        <f>COUNTIFS(L_Map[MÃ TM],L_TM[[#This Row],[MÃ]])</f>
        <v>1</v>
      </c>
      <c r="N14" t="str" cm="1">
        <f t="array" ref="N14">_xlfn.TEXTJOIN(";",TRUE,IF(L_Map[MÃ TM]=L_TM[[#This Row],[MÃ]],L_Map[MÃ BC],""))</f>
        <v>254_</v>
      </c>
      <c r="O14" t="str" cm="1">
        <f t="array" ref="O14">_xlfn.TEXTJOIN("; ",TRUE,IF(L_Map[MÃ TM]=L_TM[[#This Row],[MÃ]],L_Map[CHỈ TIÊU BÁO CÁO],""))</f>
        <v>Dự phòng đầu tư tài chính dài hạn (*)</v>
      </c>
    </row>
    <row r="15" spans="1:18" x14ac:dyDescent="0.35">
      <c r="F15" s="6" t="s">
        <v>209</v>
      </c>
      <c r="G15" s="6" t="s">
        <v>333</v>
      </c>
      <c r="H15" s="6" t="s">
        <v>243</v>
      </c>
      <c r="I15" s="6" t="s">
        <v>313</v>
      </c>
      <c r="J15" s="16">
        <v>1</v>
      </c>
      <c r="K15" s="16"/>
      <c r="L15" s="16"/>
      <c r="M15">
        <f>COUNTIFS(L_Map[MÃ TM],L_TM[[#This Row],[MÃ]])</f>
        <v>1</v>
      </c>
      <c r="N15" t="str" cm="1">
        <f t="array" ref="N15">_xlfn.TEXTJOIN(";",TRUE,IF(L_Map[MÃ TM]=L_TM[[#This Row],[MÃ]],L_Map[MÃ BC],""))</f>
        <v>131_</v>
      </c>
      <c r="O15" t="str" cm="1">
        <f t="array" ref="O15">_xlfn.TEXTJOIN("; ",TRUE,IF(L_Map[MÃ TM]=L_TM[[#This Row],[MÃ]],L_Map[CHỈ TIÊU BÁO CÁO],""))</f>
        <v>Phải thu ngắn hạn của khách hàng</v>
      </c>
    </row>
    <row r="16" spans="1:18" x14ac:dyDescent="0.35">
      <c r="A16" s="8" t="s">
        <v>10</v>
      </c>
      <c r="F16" s="6" t="s">
        <v>334</v>
      </c>
      <c r="G16" s="6" t="s">
        <v>794</v>
      </c>
      <c r="H16" s="6" t="s">
        <v>243</v>
      </c>
      <c r="I16" s="6" t="s">
        <v>313</v>
      </c>
      <c r="J16" s="16">
        <v>1</v>
      </c>
      <c r="K16" s="16" t="b">
        <v>1</v>
      </c>
      <c r="L16" s="16"/>
      <c r="M16">
        <f>COUNTIFS(L_Map[MÃ TM],L_TM[[#This Row],[MÃ]])</f>
        <v>1</v>
      </c>
      <c r="N16" t="str" cm="1">
        <f t="array" ref="N16">_xlfn.TEXTJOIN(";",TRUE,IF(L_Map[MÃ TM]=L_TM[[#This Row],[MÃ]],L_Map[MÃ BC],""))</f>
        <v>131_</v>
      </c>
      <c r="O16" t="str" cm="1">
        <f t="array" ref="O16">_xlfn.TEXTJOIN("; ",TRUE,IF(L_Map[MÃ TM]=L_TM[[#This Row],[MÃ]],L_Map[CHỈ TIÊU BÁO CÁO],""))</f>
        <v>Phải thu ngắn hạn của khách hàng</v>
      </c>
    </row>
    <row r="17" spans="1:15" x14ac:dyDescent="0.35">
      <c r="F17" s="6" t="s">
        <v>211</v>
      </c>
      <c r="G17" s="6" t="s">
        <v>335</v>
      </c>
      <c r="H17" s="6" t="s">
        <v>258</v>
      </c>
      <c r="I17" s="6" t="s">
        <v>313</v>
      </c>
      <c r="J17" s="16">
        <v>1</v>
      </c>
      <c r="K17" s="16"/>
      <c r="L17" s="16"/>
      <c r="M17">
        <f>COUNTIFS(L_Map[MÃ TM],L_TM[[#This Row],[MÃ]])</f>
        <v>1</v>
      </c>
      <c r="N17" t="str" cm="1">
        <f t="array" ref="N17">_xlfn.TEXTJOIN(";",TRUE,IF(L_Map[MÃ TM]=L_TM[[#This Row],[MÃ]],L_Map[MÃ BC],""))</f>
        <v>211_</v>
      </c>
      <c r="O17" t="str" cm="1">
        <f t="array" ref="O17">_xlfn.TEXTJOIN("; ",TRUE,IF(L_Map[MÃ TM]=L_TM[[#This Row],[MÃ]],L_Map[CHỈ TIÊU BÁO CÁO],""))</f>
        <v>Phải thu dài hạn của khách hàng</v>
      </c>
    </row>
    <row r="18" spans="1:15" x14ac:dyDescent="0.35">
      <c r="A18" s="7" t="s">
        <v>11</v>
      </c>
      <c r="F18" s="6" t="s">
        <v>336</v>
      </c>
      <c r="G18" s="6" t="s">
        <v>795</v>
      </c>
      <c r="H18" s="6" t="s">
        <v>258</v>
      </c>
      <c r="I18" s="6" t="s">
        <v>313</v>
      </c>
      <c r="J18" s="16">
        <v>1</v>
      </c>
      <c r="K18" s="16" t="b">
        <v>1</v>
      </c>
      <c r="L18" s="16"/>
      <c r="M18">
        <f>COUNTIFS(L_Map[MÃ TM],L_TM[[#This Row],[MÃ]])</f>
        <v>1</v>
      </c>
      <c r="N18" t="str" cm="1">
        <f t="array" ref="N18">_xlfn.TEXTJOIN(";",TRUE,IF(L_Map[MÃ TM]=L_TM[[#This Row],[MÃ]],L_Map[MÃ BC],""))</f>
        <v>211_</v>
      </c>
      <c r="O18" t="str" cm="1">
        <f t="array" ref="O18">_xlfn.TEXTJOIN("; ",TRUE,IF(L_Map[MÃ TM]=L_TM[[#This Row],[MÃ]],L_Map[CHỈ TIÊU BÁO CÁO],""))</f>
        <v>Phải thu dài hạn của khách hàng</v>
      </c>
    </row>
    <row r="19" spans="1:15" x14ac:dyDescent="0.35">
      <c r="F19" s="6" t="s">
        <v>337</v>
      </c>
      <c r="G19" s="6" t="s">
        <v>248</v>
      </c>
      <c r="H19" s="6" t="s">
        <v>243</v>
      </c>
      <c r="I19" s="6" t="s">
        <v>313</v>
      </c>
      <c r="J19" s="16">
        <v>1</v>
      </c>
      <c r="K19" s="16"/>
      <c r="L19" s="16"/>
      <c r="M19">
        <f>COUNTIFS(L_Map[MÃ TM],L_TM[[#This Row],[MÃ]])</f>
        <v>1</v>
      </c>
      <c r="N19" t="str" cm="1">
        <f t="array" ref="N19">_xlfn.TEXTJOIN(";",TRUE,IF(L_Map[MÃ TM]=L_TM[[#This Row],[MÃ]],L_Map[MÃ BC],""))</f>
        <v>132_</v>
      </c>
      <c r="O19" t="str" cm="1">
        <f t="array" ref="O19">_xlfn.TEXTJOIN("; ",TRUE,IF(L_Map[MÃ TM]=L_TM[[#This Row],[MÃ]],L_Map[CHỈ TIÊU BÁO CÁO],""))</f>
        <v>Trả trước cho người bán ngắn hạn</v>
      </c>
    </row>
    <row r="20" spans="1:15" x14ac:dyDescent="0.35">
      <c r="A20" s="8" t="s">
        <v>12</v>
      </c>
      <c r="F20" s="6" t="s">
        <v>338</v>
      </c>
      <c r="G20" s="6" t="s">
        <v>796</v>
      </c>
      <c r="H20" s="6" t="s">
        <v>243</v>
      </c>
      <c r="I20" s="6" t="s">
        <v>313</v>
      </c>
      <c r="J20" s="16">
        <v>1</v>
      </c>
      <c r="K20" s="16" t="b">
        <v>1</v>
      </c>
      <c r="L20" s="16"/>
      <c r="M20">
        <f>COUNTIFS(L_Map[MÃ TM],L_TM[[#This Row],[MÃ]])</f>
        <v>1</v>
      </c>
      <c r="N20" t="str" cm="1">
        <f t="array" ref="N20">_xlfn.TEXTJOIN(";",TRUE,IF(L_Map[MÃ TM]=L_TM[[#This Row],[MÃ]],L_Map[MÃ BC],""))</f>
        <v>132_</v>
      </c>
      <c r="O20" t="str" cm="1">
        <f t="array" ref="O20">_xlfn.TEXTJOIN("; ",TRUE,IF(L_Map[MÃ TM]=L_TM[[#This Row],[MÃ]],L_Map[CHỈ TIÊU BÁO CÁO],""))</f>
        <v>Trả trước cho người bán ngắn hạn</v>
      </c>
    </row>
    <row r="21" spans="1:15" x14ac:dyDescent="0.35">
      <c r="F21" s="6" t="s">
        <v>339</v>
      </c>
      <c r="G21" s="6" t="s">
        <v>259</v>
      </c>
      <c r="H21" s="6" t="s">
        <v>258</v>
      </c>
      <c r="I21" s="6" t="s">
        <v>313</v>
      </c>
      <c r="J21" s="16">
        <v>1</v>
      </c>
      <c r="K21" s="16"/>
      <c r="L21" s="16"/>
      <c r="M21">
        <f>COUNTIFS(L_Map[MÃ TM],L_TM[[#This Row],[MÃ]])</f>
        <v>1</v>
      </c>
      <c r="N21" t="str" cm="1">
        <f t="array" ref="N21">_xlfn.TEXTJOIN(";",TRUE,IF(L_Map[MÃ TM]=L_TM[[#This Row],[MÃ]],L_Map[MÃ BC],""))</f>
        <v>212_</v>
      </c>
      <c r="O21" t="str" cm="1">
        <f t="array" ref="O21">_xlfn.TEXTJOIN("; ",TRUE,IF(L_Map[MÃ TM]=L_TM[[#This Row],[MÃ]],L_Map[CHỈ TIÊU BÁO CÁO],""))</f>
        <v>Trả trước cho người bán dài hạn</v>
      </c>
    </row>
    <row r="22" spans="1:15" x14ac:dyDescent="0.35">
      <c r="A22" s="8" t="s">
        <v>13</v>
      </c>
      <c r="F22" s="6" t="s">
        <v>340</v>
      </c>
      <c r="G22" s="6" t="s">
        <v>797</v>
      </c>
      <c r="H22" s="6" t="s">
        <v>258</v>
      </c>
      <c r="I22" s="6" t="s">
        <v>313</v>
      </c>
      <c r="J22" s="16">
        <v>1</v>
      </c>
      <c r="K22" s="16" t="b">
        <v>1</v>
      </c>
      <c r="L22" s="16"/>
      <c r="M22">
        <f>COUNTIFS(L_Map[MÃ TM],L_TM[[#This Row],[MÃ]])</f>
        <v>1</v>
      </c>
      <c r="N22" t="str" cm="1">
        <f t="array" ref="N22">_xlfn.TEXTJOIN(";",TRUE,IF(L_Map[MÃ TM]=L_TM[[#This Row],[MÃ]],L_Map[MÃ BC],""))</f>
        <v>212_</v>
      </c>
      <c r="O22" t="str" cm="1">
        <f t="array" ref="O22">_xlfn.TEXTJOIN("; ",TRUE,IF(L_Map[MÃ TM]=L_TM[[#This Row],[MÃ]],L_Map[CHỈ TIÊU BÁO CÁO],""))</f>
        <v>Trả trước cho người bán dài hạn</v>
      </c>
    </row>
    <row r="23" spans="1:15" x14ac:dyDescent="0.35">
      <c r="F23" s="6" t="s">
        <v>341</v>
      </c>
      <c r="G23" s="6" t="s">
        <v>342</v>
      </c>
      <c r="H23" s="6" t="s">
        <v>243</v>
      </c>
      <c r="I23" s="6" t="s">
        <v>313</v>
      </c>
      <c r="J23" s="16">
        <v>1</v>
      </c>
      <c r="K23" s="16"/>
      <c r="L23" s="16"/>
      <c r="M23">
        <f>COUNTIFS(L_Map[MÃ TM],L_TM[[#This Row],[MÃ]])</f>
        <v>1</v>
      </c>
      <c r="N23" t="str" cm="1">
        <f t="array" ref="N23">_xlfn.TEXTJOIN(";",TRUE,IF(L_Map[MÃ TM]=L_TM[[#This Row],[MÃ]],L_Map[MÃ BC],""))</f>
        <v>136_</v>
      </c>
      <c r="O23" t="str" cm="1">
        <f t="array" ref="O23">_xlfn.TEXTJOIN("; ",TRUE,IF(L_Map[MÃ TM]=L_TM[[#This Row],[MÃ]],L_Map[CHỈ TIÊU BÁO CÁO],""))</f>
        <v>Các khoản phải thu khác</v>
      </c>
    </row>
    <row r="24" spans="1:15" x14ac:dyDescent="0.35">
      <c r="A24" s="8" t="s">
        <v>14</v>
      </c>
      <c r="F24" s="6" t="s">
        <v>343</v>
      </c>
      <c r="G24" s="6" t="s">
        <v>342</v>
      </c>
      <c r="H24" s="6" t="s">
        <v>243</v>
      </c>
      <c r="I24" s="6" t="s">
        <v>313</v>
      </c>
      <c r="J24" s="16">
        <v>1</v>
      </c>
      <c r="K24" s="16" t="b">
        <v>1</v>
      </c>
      <c r="L24" s="16"/>
      <c r="M24">
        <f>COUNTIFS(L_Map[MÃ TM],L_TM[[#This Row],[MÃ]])</f>
        <v>1</v>
      </c>
      <c r="N24" t="str" cm="1">
        <f t="array" ref="N24">_xlfn.TEXTJOIN(";",TRUE,IF(L_Map[MÃ TM]=L_TM[[#This Row],[MÃ]],L_Map[MÃ BC],""))</f>
        <v>136_</v>
      </c>
      <c r="O24" t="str" cm="1">
        <f t="array" ref="O24">_xlfn.TEXTJOIN("; ",TRUE,IF(L_Map[MÃ TM]=L_TM[[#This Row],[MÃ]],L_Map[CHỈ TIÊU BÁO CÁO],""))</f>
        <v>Các khoản phải thu khác</v>
      </c>
    </row>
    <row r="25" spans="1:15" x14ac:dyDescent="0.35">
      <c r="F25" s="6" t="s">
        <v>344</v>
      </c>
      <c r="G25" s="6" t="s">
        <v>345</v>
      </c>
      <c r="H25" s="6" t="s">
        <v>258</v>
      </c>
      <c r="I25" s="6" t="s">
        <v>313</v>
      </c>
      <c r="J25" s="16">
        <v>1</v>
      </c>
      <c r="K25" s="16"/>
      <c r="L25" s="16"/>
      <c r="M25">
        <f>COUNTIFS(L_Map[MÃ TM],L_TM[[#This Row],[MÃ]])</f>
        <v>1</v>
      </c>
      <c r="N25" t="str" cm="1">
        <f t="array" ref="N25">_xlfn.TEXTJOIN(";",TRUE,IF(L_Map[MÃ TM]=L_TM[[#This Row],[MÃ]],L_Map[MÃ BC],""))</f>
        <v>216_</v>
      </c>
      <c r="O25" t="str" cm="1">
        <f t="array" ref="O25">_xlfn.TEXTJOIN("; ",TRUE,IF(L_Map[MÃ TM]=L_TM[[#This Row],[MÃ]],L_Map[CHỈ TIÊU BÁO CÁO],""))</f>
        <v>Phải thu dài hạn khác</v>
      </c>
    </row>
    <row r="26" spans="1:15" x14ac:dyDescent="0.35">
      <c r="A26" s="8" t="s">
        <v>15</v>
      </c>
      <c r="F26" s="6" t="s">
        <v>346</v>
      </c>
      <c r="G26" s="6" t="s">
        <v>345</v>
      </c>
      <c r="H26" s="6" t="s">
        <v>258</v>
      </c>
      <c r="I26" s="6" t="s">
        <v>313</v>
      </c>
      <c r="J26" s="16">
        <v>1</v>
      </c>
      <c r="K26" s="16" t="b">
        <v>1</v>
      </c>
      <c r="L26" s="16"/>
      <c r="M26">
        <f>COUNTIFS(L_Map[MÃ TM],L_TM[[#This Row],[MÃ]])</f>
        <v>1</v>
      </c>
      <c r="N26" t="str" cm="1">
        <f t="array" ref="N26">_xlfn.TEXTJOIN(";",TRUE,IF(L_Map[MÃ TM]=L_TM[[#This Row],[MÃ]],L_Map[MÃ BC],""))</f>
        <v>216_</v>
      </c>
      <c r="O26" t="str" cm="1">
        <f t="array" ref="O26">_xlfn.TEXTJOIN("; ",TRUE,IF(L_Map[MÃ TM]=L_TM[[#This Row],[MÃ]],L_Map[CHỈ TIÊU BÁO CÁO],""))</f>
        <v>Phải thu dài hạn khác</v>
      </c>
    </row>
    <row r="27" spans="1:15" x14ac:dyDescent="0.35">
      <c r="F27" s="6" t="s">
        <v>347</v>
      </c>
      <c r="G27" s="6" t="s">
        <v>250</v>
      </c>
      <c r="H27" s="6" t="s">
        <v>243</v>
      </c>
      <c r="I27" s="6" t="s">
        <v>313</v>
      </c>
      <c r="J27" s="16">
        <v>1</v>
      </c>
      <c r="K27" s="16"/>
      <c r="L27" s="16"/>
      <c r="M27">
        <f>COUNTIFS(L_Map[MÃ TM],L_TM[[#This Row],[MÃ]])</f>
        <v>1</v>
      </c>
      <c r="N27" t="str" cm="1">
        <f t="array" ref="N27">_xlfn.TEXTJOIN(";",TRUE,IF(L_Map[MÃ TM]=L_TM[[#This Row],[MÃ]],L_Map[MÃ BC],""))</f>
        <v>135_</v>
      </c>
      <c r="O27" t="str" cm="1">
        <f t="array" ref="O27">_xlfn.TEXTJOIN("; ",TRUE,IF(L_Map[MÃ TM]=L_TM[[#This Row],[MÃ]],L_Map[CHỈ TIÊU BÁO CÁO],""))</f>
        <v>Phải thu về cho vay ngắn hạn</v>
      </c>
    </row>
    <row r="28" spans="1:15" x14ac:dyDescent="0.35">
      <c r="A28" s="8" t="s">
        <v>16</v>
      </c>
      <c r="F28" s="6" t="s">
        <v>348</v>
      </c>
      <c r="G28" s="6" t="s">
        <v>260</v>
      </c>
      <c r="H28" s="6" t="s">
        <v>258</v>
      </c>
      <c r="I28" s="6" t="s">
        <v>313</v>
      </c>
      <c r="J28" s="16">
        <v>1</v>
      </c>
      <c r="K28" s="16"/>
      <c r="L28" s="16"/>
      <c r="M28">
        <f>COUNTIFS(L_Map[MÃ TM],L_TM[[#This Row],[MÃ]])</f>
        <v>1</v>
      </c>
      <c r="N28" t="str" cm="1">
        <f t="array" ref="N28">_xlfn.TEXTJOIN(";",TRUE,IF(L_Map[MÃ TM]=L_TM[[#This Row],[MÃ]],L_Map[MÃ BC],""))</f>
        <v>215_</v>
      </c>
      <c r="O28" t="str" cm="1">
        <f t="array" ref="O28">_xlfn.TEXTJOIN("; ",TRUE,IF(L_Map[MÃ TM]=L_TM[[#This Row],[MÃ]],L_Map[CHỈ TIÊU BÁO CÁO],""))</f>
        <v>Phải thu về cho vay dài hạn</v>
      </c>
    </row>
    <row r="29" spans="1:15" x14ac:dyDescent="0.35">
      <c r="F29" s="6" t="s">
        <v>349</v>
      </c>
      <c r="G29" s="6" t="s">
        <v>350</v>
      </c>
      <c r="H29" s="6" t="s">
        <v>243</v>
      </c>
      <c r="I29" s="6" t="s">
        <v>313</v>
      </c>
      <c r="J29" s="16">
        <v>-1</v>
      </c>
      <c r="K29" s="16"/>
      <c r="L29" s="16" t="s">
        <v>351</v>
      </c>
      <c r="M29">
        <f>COUNTIFS(L_Map[MÃ TM],L_TM[[#This Row],[MÃ]])</f>
        <v>1</v>
      </c>
      <c r="N29" t="str" cm="1">
        <f t="array" ref="N29">_xlfn.TEXTJOIN(";",TRUE,IF(L_Map[MÃ TM]=L_TM[[#This Row],[MÃ]],L_Map[MÃ BC],""))</f>
        <v>137_</v>
      </c>
      <c r="O29" t="str" cm="1">
        <f t="array" ref="O29">_xlfn.TEXTJOIN("; ",TRUE,IF(L_Map[MÃ TM]=L_TM[[#This Row],[MÃ]],L_Map[CHỈ TIÊU BÁO CÁO],""))</f>
        <v>Dự phòng phải thu ngắn hạn khó đòi (*)</v>
      </c>
    </row>
    <row r="30" spans="1:15" x14ac:dyDescent="0.35">
      <c r="F30" s="6" t="s">
        <v>352</v>
      </c>
      <c r="G30" s="6" t="s">
        <v>353</v>
      </c>
      <c r="H30" s="6" t="s">
        <v>258</v>
      </c>
      <c r="I30" s="6" t="s">
        <v>313</v>
      </c>
      <c r="J30" s="16">
        <v>-1</v>
      </c>
      <c r="K30" s="16"/>
      <c r="L30" s="16" t="s">
        <v>354</v>
      </c>
      <c r="M30">
        <f>COUNTIFS(L_Map[MÃ TM],L_TM[[#This Row],[MÃ]])</f>
        <v>1</v>
      </c>
      <c r="N30" t="str" cm="1">
        <f t="array" ref="N30">_xlfn.TEXTJOIN(";",TRUE,IF(L_Map[MÃ TM]=L_TM[[#This Row],[MÃ]],L_Map[MÃ BC],""))</f>
        <v>219_</v>
      </c>
      <c r="O30" t="str" cm="1">
        <f t="array" ref="O30">_xlfn.TEXTJOIN("; ",TRUE,IF(L_Map[MÃ TM]=L_TM[[#This Row],[MÃ]],L_Map[CHỈ TIÊU BÁO CÁO],""))</f>
        <v>Dự phòng phải thu dài hạn khó đòi (*)</v>
      </c>
    </row>
    <row r="31" spans="1:15" x14ac:dyDescent="0.35">
      <c r="F31" s="6" t="s">
        <v>355</v>
      </c>
      <c r="G31" s="6" t="s">
        <v>81</v>
      </c>
      <c r="H31" s="6" t="s">
        <v>243</v>
      </c>
      <c r="I31" s="6" t="s">
        <v>313</v>
      </c>
      <c r="J31" s="16">
        <v>1</v>
      </c>
      <c r="K31" s="16"/>
      <c r="L31" s="16"/>
      <c r="M31">
        <f>COUNTIFS(L_Map[MÃ TM],L_TM[[#This Row],[MÃ]])</f>
        <v>1</v>
      </c>
      <c r="N31" t="str" cm="1">
        <f t="array" ref="N31">_xlfn.TEXTJOIN(";",TRUE,IF(L_Map[MÃ TM]=L_TM[[#This Row],[MÃ]],L_Map[MÃ BC],""))</f>
        <v>139_</v>
      </c>
      <c r="O31" t="str" cm="1">
        <f t="array" ref="O31">_xlfn.TEXTJOIN("; ",TRUE,IF(L_Map[MÃ TM]=L_TM[[#This Row],[MÃ]],L_Map[CHỈ TIÊU BÁO CÁO],""))</f>
        <v>Tài sản thiếu chờ xử lý</v>
      </c>
    </row>
    <row r="32" spans="1:15" x14ac:dyDescent="0.35">
      <c r="F32" s="6" t="s">
        <v>239</v>
      </c>
      <c r="G32" s="6" t="s">
        <v>356</v>
      </c>
      <c r="H32" s="6" t="s">
        <v>243</v>
      </c>
      <c r="I32" s="6" t="s">
        <v>313</v>
      </c>
      <c r="J32" s="16">
        <v>0</v>
      </c>
      <c r="K32" s="16"/>
      <c r="L32" s="16"/>
      <c r="M32">
        <f>COUNTIFS(L_Map[MÃ TM],L_TM[[#This Row],[MÃ]])</f>
        <v>1</v>
      </c>
      <c r="N32" t="str" cm="1">
        <f t="array" ref="N32">_xlfn.TEXTJOIN(";",TRUE,IF(L_Map[MÃ TM]=L_TM[[#This Row],[MÃ]],L_Map[MÃ BC],""))</f>
        <v>155_</v>
      </c>
      <c r="O32" t="str" cm="1">
        <f t="array" ref="O32">_xlfn.TEXTJOIN("; ",TRUE,IF(L_Map[MÃ TM]=L_TM[[#This Row],[MÃ]],L_Map[CHỈ TIÊU BÁO CÁO],""))</f>
        <v>Tài sản ngắn hạn khác</v>
      </c>
    </row>
    <row r="33" spans="6:15" x14ac:dyDescent="0.35">
      <c r="F33" s="6" t="s">
        <v>217</v>
      </c>
      <c r="G33" s="6" t="s">
        <v>357</v>
      </c>
      <c r="H33" s="6" t="s">
        <v>258</v>
      </c>
      <c r="I33" s="6" t="s">
        <v>313</v>
      </c>
      <c r="J33" s="16">
        <v>0</v>
      </c>
      <c r="K33" s="16"/>
      <c r="L33" s="16"/>
      <c r="M33">
        <f>COUNTIFS(L_Map[MÃ TM],L_TM[[#This Row],[MÃ]])</f>
        <v>2</v>
      </c>
      <c r="N33" t="str" cm="1">
        <f t="array" ref="N33">_xlfn.TEXTJOIN(";",TRUE,IF(L_Map[MÃ TM]=L_TM[[#This Row],[MÃ]],L_Map[MÃ BC],""))</f>
        <v>263_;268_</v>
      </c>
      <c r="O33" t="str" cm="1">
        <f t="array" ref="O33">_xlfn.TEXTJOIN("; ",TRUE,IF(L_Map[MÃ TM]=L_TM[[#This Row],[MÃ]],L_Map[CHỈ TIÊU BÁO CÁO],""))</f>
        <v>Thiết bị, vật tư, phụ tùng thay thế dài hạn; Tài sản dài hạn khác</v>
      </c>
    </row>
    <row r="34" spans="6:15" x14ac:dyDescent="0.35">
      <c r="F34" s="6" t="s">
        <v>358</v>
      </c>
      <c r="G34" s="6" t="s">
        <v>76</v>
      </c>
      <c r="H34" s="6" t="s">
        <v>243</v>
      </c>
      <c r="I34" s="6" t="s">
        <v>313</v>
      </c>
      <c r="J34" s="16">
        <v>0</v>
      </c>
      <c r="K34" s="16"/>
      <c r="L34" s="16"/>
      <c r="M34">
        <f>COUNTIFS(L_Map[MÃ TM],L_TM[[#This Row],[MÃ]])</f>
        <v>1</v>
      </c>
      <c r="N34" t="str" cm="1">
        <f t="array" ref="N34">_xlfn.TEXTJOIN(";",TRUE,IF(L_Map[MÃ TM]=L_TM[[#This Row],[MÃ]],L_Map[MÃ BC],""))</f>
        <v>133_</v>
      </c>
      <c r="O34" t="str" cm="1">
        <f t="array" ref="O34">_xlfn.TEXTJOIN("; ",TRUE,IF(L_Map[MÃ TM]=L_TM[[#This Row],[MÃ]],L_Map[CHỈ TIÊU BÁO CÁO],""))</f>
        <v>Phải thu nội bộ ngắn hạn</v>
      </c>
    </row>
    <row r="35" spans="6:15" x14ac:dyDescent="0.35">
      <c r="F35" s="6" t="s">
        <v>359</v>
      </c>
      <c r="G35" s="6" t="s">
        <v>77</v>
      </c>
      <c r="H35" s="6" t="s">
        <v>258</v>
      </c>
      <c r="I35" s="6" t="s">
        <v>313</v>
      </c>
      <c r="J35" s="16">
        <v>0</v>
      </c>
      <c r="K35" s="16"/>
      <c r="L35" s="16"/>
      <c r="M35">
        <f>COUNTIFS(L_Map[MÃ TM],L_TM[[#This Row],[MÃ]])</f>
        <v>2</v>
      </c>
      <c r="N35" t="str" cm="1">
        <f t="array" ref="N35">_xlfn.TEXTJOIN(";",TRUE,IF(L_Map[MÃ TM]=L_TM[[#This Row],[MÃ]],L_Map[MÃ BC],""))</f>
        <v>213_;214_</v>
      </c>
      <c r="O35" t="str" cm="1">
        <f t="array" ref="O35">_xlfn.TEXTJOIN("; ",TRUE,IF(L_Map[MÃ TM]=L_TM[[#This Row],[MÃ]],L_Map[CHỈ TIÊU BÁO CÁO],""))</f>
        <v>Vốn kinh doanh ở đơn vị trực thuộc; Phải thu nội bộ dài hạn</v>
      </c>
    </row>
    <row r="36" spans="6:15" x14ac:dyDescent="0.35">
      <c r="F36" s="6" t="s">
        <v>360</v>
      </c>
      <c r="G36" s="6" t="s">
        <v>249</v>
      </c>
      <c r="H36" s="6" t="s">
        <v>243</v>
      </c>
      <c r="I36" s="6" t="s">
        <v>313</v>
      </c>
      <c r="J36" s="16">
        <v>0</v>
      </c>
      <c r="K36" s="16"/>
      <c r="L36" s="16"/>
      <c r="M36">
        <f>COUNTIFS(L_Map[MÃ TM],L_TM[[#This Row],[MÃ]])</f>
        <v>1</v>
      </c>
      <c r="N36" t="str" cm="1">
        <f t="array" ref="N36">_xlfn.TEXTJOIN(";",TRUE,IF(L_Map[MÃ TM]=L_TM[[#This Row],[MÃ]],L_Map[MÃ BC],""))</f>
        <v>134_</v>
      </c>
      <c r="O36" t="str" cm="1">
        <f t="array" ref="O36">_xlfn.TEXTJOIN("; ",TRUE,IF(L_Map[MÃ TM]=L_TM[[#This Row],[MÃ]],L_Map[CHỈ TIÊU BÁO CÁO],""))</f>
        <v>Phải thu theo tiến độ kế hoạch HĐXD</v>
      </c>
    </row>
    <row r="37" spans="6:15" x14ac:dyDescent="0.35">
      <c r="F37" s="6" t="s">
        <v>361</v>
      </c>
      <c r="G37" s="6" t="s">
        <v>253</v>
      </c>
      <c r="H37" s="6" t="s">
        <v>243</v>
      </c>
      <c r="I37" s="6" t="s">
        <v>313</v>
      </c>
      <c r="J37" s="16">
        <v>1</v>
      </c>
      <c r="K37" s="16"/>
      <c r="L37" s="16"/>
      <c r="M37">
        <f>COUNTIFS(L_Map[MÃ TM],L_TM[[#This Row],[MÃ]])</f>
        <v>1</v>
      </c>
      <c r="N37" t="str" cm="1">
        <f t="array" ref="N37">_xlfn.TEXTJOIN(";",TRUE,IF(L_Map[MÃ TM]=L_TM[[#This Row],[MÃ]],L_Map[MÃ BC],""))</f>
        <v>141_</v>
      </c>
      <c r="O37" t="str" cm="1">
        <f t="array" ref="O37">_xlfn.TEXTJOIN("; ",TRUE,IF(L_Map[MÃ TM]=L_TM[[#This Row],[MÃ]],L_Map[CHỈ TIÊU BÁO CÁO],""))</f>
        <v>Hàng tồn kho</v>
      </c>
    </row>
    <row r="38" spans="6:15" x14ac:dyDescent="0.35">
      <c r="F38" s="6" t="s">
        <v>362</v>
      </c>
      <c r="G38" s="6" t="s">
        <v>254</v>
      </c>
      <c r="H38" s="6" t="s">
        <v>243</v>
      </c>
      <c r="I38" s="6" t="s">
        <v>313</v>
      </c>
      <c r="J38" s="16">
        <v>-1</v>
      </c>
      <c r="K38" s="16"/>
      <c r="L38" s="16" t="s">
        <v>361</v>
      </c>
      <c r="M38">
        <f>COUNTIFS(L_Map[MÃ TM],L_TM[[#This Row],[MÃ]])</f>
        <v>1</v>
      </c>
      <c r="N38" t="str" cm="1">
        <f t="array" ref="N38">_xlfn.TEXTJOIN(";",TRUE,IF(L_Map[MÃ TM]=L_TM[[#This Row],[MÃ]],L_Map[MÃ BC],""))</f>
        <v>149_</v>
      </c>
      <c r="O38" t="str" cm="1">
        <f t="array" ref="O38">_xlfn.TEXTJOIN("; ",TRUE,IF(L_Map[MÃ TM]=L_TM[[#This Row],[MÃ]],L_Map[CHỈ TIÊU BÁO CÁO],""))</f>
        <v>Dự phòng giảm giá hàng tồn kho (*)</v>
      </c>
    </row>
    <row r="39" spans="6:15" x14ac:dyDescent="0.35">
      <c r="F39" s="6" t="s">
        <v>363</v>
      </c>
      <c r="G39" s="6" t="s">
        <v>364</v>
      </c>
      <c r="H39" s="6" t="s">
        <v>258</v>
      </c>
      <c r="I39" s="6" t="s">
        <v>313</v>
      </c>
      <c r="J39" s="16">
        <v>1</v>
      </c>
      <c r="K39" s="16"/>
      <c r="L39" s="16"/>
      <c r="M39">
        <f>COUNTIFS(L_Map[MÃ TM],L_TM[[#This Row],[MÃ]])</f>
        <v>1</v>
      </c>
      <c r="N39" t="str" cm="1">
        <f t="array" ref="N39">_xlfn.TEXTJOIN(";",TRUE,IF(L_Map[MÃ TM]=L_TM[[#This Row],[MÃ]],L_Map[MÃ BC],""))</f>
        <v>241_</v>
      </c>
      <c r="O39" t="str" cm="1">
        <f t="array" ref="O39">_xlfn.TEXTJOIN("; ",TRUE,IF(L_Map[MÃ TM]=L_TM[[#This Row],[MÃ]],L_Map[CHỈ TIÊU BÁO CÁO],""))</f>
        <v>Chi phí sản xuất, kinh doanh dở dang dài hạn</v>
      </c>
    </row>
    <row r="40" spans="6:15" x14ac:dyDescent="0.35">
      <c r="F40" s="6" t="s">
        <v>365</v>
      </c>
      <c r="G40" s="6" t="s">
        <v>366</v>
      </c>
      <c r="H40" s="6" t="s">
        <v>258</v>
      </c>
      <c r="I40" s="6" t="s">
        <v>313</v>
      </c>
      <c r="J40" s="16">
        <v>1</v>
      </c>
      <c r="K40" s="16"/>
      <c r="L40" s="16"/>
      <c r="M40">
        <f>COUNTIFS(L_Map[MÃ TM],L_TM[[#This Row],[MÃ]])</f>
        <v>1</v>
      </c>
      <c r="N40" t="str" cm="1">
        <f t="array" ref="N40">_xlfn.TEXTJOIN(";",TRUE,IF(L_Map[MÃ TM]=L_TM[[#This Row],[MÃ]],L_Map[MÃ BC],""))</f>
        <v>242_</v>
      </c>
      <c r="O40" t="str" cm="1">
        <f t="array" ref="O40">_xlfn.TEXTJOIN("; ",TRUE,IF(L_Map[MÃ TM]=L_TM[[#This Row],[MÃ]],L_Map[CHỈ TIÊU BÁO CÁO],""))</f>
        <v>Chi phí xây dựng cơ bản dở dang</v>
      </c>
    </row>
    <row r="41" spans="6:15" x14ac:dyDescent="0.35">
      <c r="F41" s="6" t="s">
        <v>367</v>
      </c>
      <c r="G41" s="6" t="s">
        <v>368</v>
      </c>
      <c r="H41" s="6" t="s">
        <v>258</v>
      </c>
      <c r="I41" s="6" t="s">
        <v>317</v>
      </c>
      <c r="J41" s="16">
        <v>1</v>
      </c>
      <c r="K41" s="16"/>
      <c r="L41" s="16"/>
      <c r="M41">
        <f>COUNTIFS(L_Map[MÃ TM],L_TM[[#This Row],[MÃ]])</f>
        <v>1</v>
      </c>
      <c r="N41" t="str" cm="1">
        <f t="array" ref="N41">_xlfn.TEXTJOIN(";",TRUE,IF(L_Map[MÃ TM]=L_TM[[#This Row],[MÃ]],L_Map[MÃ BC],""))</f>
        <v>222_</v>
      </c>
      <c r="O41" t="str" cm="1">
        <f t="array" ref="O41">_xlfn.TEXTJOIN("; ",TRUE,IF(L_Map[MÃ TM]=L_TM[[#This Row],[MÃ]],L_Map[CHỈ TIÊU BÁO CÁO],""))</f>
        <v>Nguyên giá TSCĐ hữu hình</v>
      </c>
    </row>
    <row r="42" spans="6:15" x14ac:dyDescent="0.35">
      <c r="F42" s="6" t="s">
        <v>369</v>
      </c>
      <c r="G42" s="6" t="s">
        <v>370</v>
      </c>
      <c r="H42" s="6" t="s">
        <v>258</v>
      </c>
      <c r="I42" s="6" t="s">
        <v>317</v>
      </c>
      <c r="J42" s="16">
        <v>0</v>
      </c>
      <c r="K42" s="16"/>
      <c r="L42" s="16"/>
      <c r="M42">
        <f>COUNTIFS(L_Map[MÃ TM],L_TM[[#This Row],[MÃ]])</f>
        <v>1</v>
      </c>
      <c r="N42" t="str" cm="1">
        <f t="array" ref="N42">_xlfn.TEXTJOIN(";",TRUE,IF(L_Map[MÃ TM]=L_TM[[#This Row],[MÃ]],L_Map[MÃ BC],""))</f>
        <v>222_</v>
      </c>
      <c r="O42" t="str" cm="1">
        <f t="array" ref="O42">_xlfn.TEXTJOIN("; ",TRUE,IF(L_Map[MÃ TM]=L_TM[[#This Row],[MÃ]],L_Map[CHỈ TIÊU BÁO CÁO],""))</f>
        <v>Nguyên giá TSCĐ hữu hình</v>
      </c>
    </row>
    <row r="43" spans="6:15" x14ac:dyDescent="0.35">
      <c r="F43" s="6" t="s">
        <v>371</v>
      </c>
      <c r="G43" s="6" t="s">
        <v>372</v>
      </c>
      <c r="H43" s="6" t="s">
        <v>258</v>
      </c>
      <c r="I43" s="6" t="s">
        <v>317</v>
      </c>
      <c r="J43" s="16">
        <v>-1</v>
      </c>
      <c r="K43" s="16"/>
      <c r="L43" s="16"/>
      <c r="M43">
        <f>COUNTIFS(L_Map[MÃ TM],L_TM[[#This Row],[MÃ]])</f>
        <v>1</v>
      </c>
      <c r="N43" t="str" cm="1">
        <f t="array" ref="N43">_xlfn.TEXTJOIN(";",TRUE,IF(L_Map[MÃ TM]=L_TM[[#This Row],[MÃ]],L_Map[MÃ BC],""))</f>
        <v>223_</v>
      </c>
      <c r="O43" t="str" cm="1">
        <f t="array" ref="O43">_xlfn.TEXTJOIN("; ",TRUE,IF(L_Map[MÃ TM]=L_TM[[#This Row],[MÃ]],L_Map[CHỈ TIÊU BÁO CÁO],""))</f>
        <v>Giá trị hao mòn lũy kế TSCĐ hữu hình</v>
      </c>
    </row>
    <row r="44" spans="6:15" x14ac:dyDescent="0.35">
      <c r="F44" s="6" t="s">
        <v>373</v>
      </c>
      <c r="G44" s="6" t="s">
        <v>374</v>
      </c>
      <c r="H44" s="6" t="s">
        <v>258</v>
      </c>
      <c r="I44" s="6" t="s">
        <v>317</v>
      </c>
      <c r="J44" s="16">
        <v>1</v>
      </c>
      <c r="K44" s="16"/>
      <c r="L44" s="16"/>
      <c r="M44">
        <f>COUNTIFS(L_Map[MÃ TM],L_TM[[#This Row],[MÃ]])</f>
        <v>1</v>
      </c>
      <c r="N44" t="str" cm="1">
        <f t="array" ref="N44">_xlfn.TEXTJOIN(";",TRUE,IF(L_Map[MÃ TM]=L_TM[[#This Row],[MÃ]],L_Map[MÃ BC],""))</f>
        <v>228_</v>
      </c>
      <c r="O44" t="str" cm="1">
        <f t="array" ref="O44">_xlfn.TEXTJOIN("; ",TRUE,IF(L_Map[MÃ TM]=L_TM[[#This Row],[MÃ]],L_Map[CHỈ TIÊU BÁO CÁO],""))</f>
        <v>Nguyên giá TSCĐ vô hình</v>
      </c>
    </row>
    <row r="45" spans="6:15" x14ac:dyDescent="0.35">
      <c r="F45" s="6" t="s">
        <v>375</v>
      </c>
      <c r="G45" s="6" t="s">
        <v>376</v>
      </c>
      <c r="H45" s="6" t="s">
        <v>258</v>
      </c>
      <c r="I45" s="6" t="s">
        <v>317</v>
      </c>
      <c r="J45" s="16">
        <v>0</v>
      </c>
      <c r="K45" s="16"/>
      <c r="L45" s="16"/>
      <c r="M45">
        <f>COUNTIFS(L_Map[MÃ TM],L_TM[[#This Row],[MÃ]])</f>
        <v>1</v>
      </c>
      <c r="N45" t="str" cm="1">
        <f t="array" ref="N45">_xlfn.TEXTJOIN(";",TRUE,IF(L_Map[MÃ TM]=L_TM[[#This Row],[MÃ]],L_Map[MÃ BC],""))</f>
        <v>228_</v>
      </c>
      <c r="O45" t="str" cm="1">
        <f t="array" ref="O45">_xlfn.TEXTJOIN("; ",TRUE,IF(L_Map[MÃ TM]=L_TM[[#This Row],[MÃ]],L_Map[CHỈ TIÊU BÁO CÁO],""))</f>
        <v>Nguyên giá TSCĐ vô hình</v>
      </c>
    </row>
    <row r="46" spans="6:15" x14ac:dyDescent="0.35">
      <c r="F46" s="6" t="s">
        <v>377</v>
      </c>
      <c r="G46" s="6" t="s">
        <v>378</v>
      </c>
      <c r="H46" s="6" t="s">
        <v>258</v>
      </c>
      <c r="I46" s="6" t="s">
        <v>317</v>
      </c>
      <c r="J46" s="16">
        <v>-1</v>
      </c>
      <c r="K46" s="16"/>
      <c r="L46" s="16"/>
      <c r="M46">
        <f>COUNTIFS(L_Map[MÃ TM],L_TM[[#This Row],[MÃ]])</f>
        <v>1</v>
      </c>
      <c r="N46" t="str" cm="1">
        <f t="array" ref="N46">_xlfn.TEXTJOIN(";",TRUE,IF(L_Map[MÃ TM]=L_TM[[#This Row],[MÃ]],L_Map[MÃ BC],""))</f>
        <v>229_</v>
      </c>
      <c r="O46" t="str" cm="1">
        <f t="array" ref="O46">_xlfn.TEXTJOIN("; ",TRUE,IF(L_Map[MÃ TM]=L_TM[[#This Row],[MÃ]],L_Map[CHỈ TIÊU BÁO CÁO],""))</f>
        <v>Giá trị hao mòn lũy kế TSCĐ vô hình</v>
      </c>
    </row>
    <row r="47" spans="6:15" x14ac:dyDescent="0.35">
      <c r="F47" s="6" t="s">
        <v>56</v>
      </c>
      <c r="G47" s="6" t="s">
        <v>379</v>
      </c>
      <c r="H47" s="6" t="s">
        <v>258</v>
      </c>
      <c r="I47" s="6" t="s">
        <v>317</v>
      </c>
      <c r="J47" s="16">
        <v>1</v>
      </c>
      <c r="K47" s="16"/>
      <c r="L47" s="16"/>
      <c r="M47">
        <f>COUNTIFS(L_Map[MÃ TM],L_TM[[#This Row],[MÃ]])</f>
        <v>1</v>
      </c>
      <c r="N47" t="str" cm="1">
        <f t="array" ref="N47">_xlfn.TEXTJOIN(";",TRUE,IF(L_Map[MÃ TM]=L_TM[[#This Row],[MÃ]],L_Map[MÃ BC],""))</f>
        <v>225_</v>
      </c>
      <c r="O47" t="str" cm="1">
        <f t="array" ref="O47">_xlfn.TEXTJOIN("; ",TRUE,IF(L_Map[MÃ TM]=L_TM[[#This Row],[MÃ]],L_Map[CHỈ TIÊU BÁO CÁO],""))</f>
        <v>Nguyên giá TSCĐ thuê tài chính</v>
      </c>
    </row>
    <row r="48" spans="6:15" x14ac:dyDescent="0.35">
      <c r="F48" s="6" t="s">
        <v>58</v>
      </c>
      <c r="G48" s="6" t="s">
        <v>380</v>
      </c>
      <c r="H48" s="6" t="s">
        <v>258</v>
      </c>
      <c r="I48" s="6" t="s">
        <v>317</v>
      </c>
      <c r="J48" s="16">
        <v>-1</v>
      </c>
      <c r="K48" s="16"/>
      <c r="L48" s="16"/>
      <c r="M48">
        <f>COUNTIFS(L_Map[MÃ TM],L_TM[[#This Row],[MÃ]])</f>
        <v>1</v>
      </c>
      <c r="N48" t="str" cm="1">
        <f t="array" ref="N48">_xlfn.TEXTJOIN(";",TRUE,IF(L_Map[MÃ TM]=L_TM[[#This Row],[MÃ]],L_Map[MÃ BC],""))</f>
        <v>226_</v>
      </c>
      <c r="O48" t="str" cm="1">
        <f t="array" ref="O48">_xlfn.TEXTJOIN("; ",TRUE,IF(L_Map[MÃ TM]=L_TM[[#This Row],[MÃ]],L_Map[CHỈ TIÊU BÁO CÁO],""))</f>
        <v>Giá trị hao mòn lũy kế TSCĐ thuê tài chính</v>
      </c>
    </row>
    <row r="49" spans="6:15" x14ac:dyDescent="0.35">
      <c r="F49" s="6" t="s">
        <v>60</v>
      </c>
      <c r="G49" s="6" t="s">
        <v>381</v>
      </c>
      <c r="H49" s="6" t="s">
        <v>258</v>
      </c>
      <c r="I49" s="6" t="s">
        <v>317</v>
      </c>
      <c r="J49" s="16">
        <v>1</v>
      </c>
      <c r="K49" s="16"/>
      <c r="L49" s="16"/>
      <c r="M49">
        <f>COUNTIFS(L_Map[MÃ TM],L_TM[[#This Row],[MÃ]])</f>
        <v>1</v>
      </c>
      <c r="N49" t="str" cm="1">
        <f t="array" ref="N49">_xlfn.TEXTJOIN(";",TRUE,IF(L_Map[MÃ TM]=L_TM[[#This Row],[MÃ]],L_Map[MÃ BC],""))</f>
        <v>231_</v>
      </c>
      <c r="O49" t="str" cm="1">
        <f t="array" ref="O49">_xlfn.TEXTJOIN("; ",TRUE,IF(L_Map[MÃ TM]=L_TM[[#This Row],[MÃ]],L_Map[CHỈ TIÊU BÁO CÁO],""))</f>
        <v>Nguyên giá BĐS đầu tư</v>
      </c>
    </row>
    <row r="50" spans="6:15" x14ac:dyDescent="0.35">
      <c r="F50" s="6" t="s">
        <v>114</v>
      </c>
      <c r="G50" s="6" t="s">
        <v>382</v>
      </c>
      <c r="H50" s="6" t="s">
        <v>258</v>
      </c>
      <c r="I50" s="6" t="s">
        <v>317</v>
      </c>
      <c r="J50" s="16">
        <v>-1</v>
      </c>
      <c r="K50" s="16"/>
      <c r="L50" s="16"/>
      <c r="M50">
        <f>COUNTIFS(L_Map[MÃ TM],L_TM[[#This Row],[MÃ]])</f>
        <v>1</v>
      </c>
      <c r="N50" t="str" cm="1">
        <f t="array" ref="N50">_xlfn.TEXTJOIN(";",TRUE,IF(L_Map[MÃ TM]=L_TM[[#This Row],[MÃ]],L_Map[MÃ BC],""))</f>
        <v>232_</v>
      </c>
      <c r="O50" t="str" cm="1">
        <f t="array" ref="O50">_xlfn.TEXTJOIN("; ",TRUE,IF(L_Map[MÃ TM]=L_TM[[#This Row],[MÃ]],L_Map[CHỈ TIÊU BÁO CÁO],""))</f>
        <v>Giá trị hao mòn lũy kế (*) BĐS đầu tư</v>
      </c>
    </row>
    <row r="51" spans="6:15" x14ac:dyDescent="0.35">
      <c r="F51" s="6" t="s">
        <v>67</v>
      </c>
      <c r="G51" s="6" t="s">
        <v>122</v>
      </c>
      <c r="H51" s="6" t="s">
        <v>243</v>
      </c>
      <c r="I51" s="6" t="s">
        <v>313</v>
      </c>
      <c r="J51" s="16">
        <v>1</v>
      </c>
      <c r="K51" s="16"/>
      <c r="L51" s="16"/>
      <c r="M51">
        <f>COUNTIFS(L_Map[MÃ TM],L_TM[[#This Row],[MÃ]])</f>
        <v>1</v>
      </c>
      <c r="N51" t="str" cm="1">
        <f t="array" ref="N51">_xlfn.TEXTJOIN(";",TRUE,IF(L_Map[MÃ TM]=L_TM[[#This Row],[MÃ]],L_Map[MÃ BC],""))</f>
        <v>151_</v>
      </c>
      <c r="O51" t="str" cm="1">
        <f t="array" ref="O51">_xlfn.TEXTJOIN("; ",TRUE,IF(L_Map[MÃ TM]=L_TM[[#This Row],[MÃ]],L_Map[CHỈ TIÊU BÁO CÁO],""))</f>
        <v>Chi phí trả trước ngắn hạn</v>
      </c>
    </row>
    <row r="52" spans="6:15" x14ac:dyDescent="0.35">
      <c r="F52" s="6" t="s">
        <v>128</v>
      </c>
      <c r="G52" s="6" t="s">
        <v>120</v>
      </c>
      <c r="H52" s="6" t="s">
        <v>258</v>
      </c>
      <c r="I52" s="6" t="s">
        <v>313</v>
      </c>
      <c r="J52" s="16">
        <v>1</v>
      </c>
      <c r="K52" s="16"/>
      <c r="L52" s="16"/>
      <c r="M52">
        <f>COUNTIFS(L_Map[MÃ TM],L_TM[[#This Row],[MÃ]])</f>
        <v>1</v>
      </c>
      <c r="N52" t="str" cm="1">
        <f t="array" ref="N52">_xlfn.TEXTJOIN(";",TRUE,IF(L_Map[MÃ TM]=L_TM[[#This Row],[MÃ]],L_Map[MÃ BC],""))</f>
        <v>261_</v>
      </c>
      <c r="O52" t="str" cm="1">
        <f t="array" ref="O52">_xlfn.TEXTJOIN("; ",TRUE,IF(L_Map[MÃ TM]=L_TM[[#This Row],[MÃ]],L_Map[CHỈ TIÊU BÁO CÁO],""))</f>
        <v>Chi phí trả trước dài hạn</v>
      </c>
    </row>
    <row r="53" spans="6:15" x14ac:dyDescent="0.35">
      <c r="F53" s="6" t="s">
        <v>89</v>
      </c>
      <c r="G53" s="6" t="s">
        <v>275</v>
      </c>
      <c r="H53" s="6" t="s">
        <v>258</v>
      </c>
      <c r="I53" s="6" t="s">
        <v>313</v>
      </c>
      <c r="J53" s="16">
        <v>1</v>
      </c>
      <c r="K53" s="16"/>
      <c r="L53" s="16"/>
      <c r="M53">
        <f>COUNTIFS(L_Map[MÃ TM],L_TM[[#This Row],[MÃ]])</f>
        <v>1</v>
      </c>
      <c r="N53" t="str" cm="1">
        <f t="array" ref="N53">_xlfn.TEXTJOIN(";",TRUE,IF(L_Map[MÃ TM]=L_TM[[#This Row],[MÃ]],L_Map[MÃ BC],""))</f>
        <v>269_</v>
      </c>
      <c r="O53" t="str" cm="1">
        <f t="array" ref="O53">_xlfn.TEXTJOIN("; ",TRUE,IF(L_Map[MÃ TM]=L_TM[[#This Row],[MÃ]],L_Map[CHỈ TIÊU BÁO CÁO],""))</f>
        <v>Lợi thế thương mại</v>
      </c>
    </row>
    <row r="54" spans="6:15" x14ac:dyDescent="0.35">
      <c r="F54" s="6" t="s">
        <v>88</v>
      </c>
      <c r="G54" s="6" t="s">
        <v>146</v>
      </c>
      <c r="H54" s="6" t="s">
        <v>277</v>
      </c>
      <c r="I54" s="6" t="s">
        <v>319</v>
      </c>
      <c r="J54" s="16">
        <v>1</v>
      </c>
      <c r="K54" s="16"/>
      <c r="L54" s="16"/>
      <c r="M54">
        <f>COUNTIFS(L_Map[MÃ TM],L_TM[[#This Row],[MÃ]])</f>
        <v>1</v>
      </c>
      <c r="N54" t="str" cm="1">
        <f t="array" ref="N54">_xlfn.TEXTJOIN(";",TRUE,IF(L_Map[MÃ TM]=L_TM[[#This Row],[MÃ]],L_Map[MÃ BC],""))</f>
        <v>320_</v>
      </c>
      <c r="O54" t="str" cm="1">
        <f t="array" ref="O54">_xlfn.TEXTJOIN("; ",TRUE,IF(L_Map[MÃ TM]=L_TM[[#This Row],[MÃ]],L_Map[CHỈ TIÊU BÁO CÁO],""))</f>
        <v>Vay và nợ thuê tài chính ngắn hạn</v>
      </c>
    </row>
    <row r="55" spans="6:15" x14ac:dyDescent="0.35">
      <c r="F55" s="6" t="s">
        <v>74</v>
      </c>
      <c r="G55" s="6" t="s">
        <v>148</v>
      </c>
      <c r="H55" s="6" t="s">
        <v>284</v>
      </c>
      <c r="I55" s="6" t="s">
        <v>319</v>
      </c>
      <c r="J55" s="16">
        <v>1</v>
      </c>
      <c r="K55" s="16"/>
      <c r="L55" s="16"/>
      <c r="M55">
        <f>COUNTIFS(L_Map[MÃ TM],L_TM[[#This Row],[MÃ]])</f>
        <v>2</v>
      </c>
      <c r="N55" t="str" cm="1">
        <f t="array" ref="N55">_xlfn.TEXTJOIN(";",TRUE,IF(L_Map[MÃ TM]=L_TM[[#This Row],[MÃ]],L_Map[MÃ BC],""))</f>
        <v>338_;339_</v>
      </c>
      <c r="O55" t="str" cm="1">
        <f t="array" ref="O55">_xlfn.TEXTJOIN("; ",TRUE,IF(L_Map[MÃ TM]=L_TM[[#This Row],[MÃ]],L_Map[CHỈ TIÊU BÁO CÁO],""))</f>
        <v>Vay và nợ thuê tài chính dài hạn; Trái phiếu chuyển đổi</v>
      </c>
    </row>
    <row r="56" spans="6:15" x14ac:dyDescent="0.35">
      <c r="F56" s="6" t="s">
        <v>97</v>
      </c>
      <c r="G56" s="6" t="s">
        <v>276</v>
      </c>
      <c r="H56" s="6" t="s">
        <v>277</v>
      </c>
      <c r="I56" s="6" t="s">
        <v>313</v>
      </c>
      <c r="J56" s="16">
        <v>1</v>
      </c>
      <c r="K56" s="16"/>
      <c r="L56" s="16"/>
      <c r="M56">
        <f>COUNTIFS(L_Map[MÃ TM],L_TM[[#This Row],[MÃ]])</f>
        <v>1</v>
      </c>
      <c r="N56" t="str" cm="1">
        <f t="array" ref="N56">_xlfn.TEXTJOIN(";",TRUE,IF(L_Map[MÃ TM]=L_TM[[#This Row],[MÃ]],L_Map[MÃ BC],""))</f>
        <v>311_</v>
      </c>
      <c r="O56" t="str" cm="1">
        <f t="array" ref="O56">_xlfn.TEXTJOIN("; ",TRUE,IF(L_Map[MÃ TM]=L_TM[[#This Row],[MÃ]],L_Map[CHỈ TIÊU BÁO CÁO],""))</f>
        <v>Phải trả người bán ngắn hạn</v>
      </c>
    </row>
    <row r="57" spans="6:15" x14ac:dyDescent="0.35">
      <c r="F57" s="6" t="s">
        <v>383</v>
      </c>
      <c r="G57" s="6" t="s">
        <v>798</v>
      </c>
      <c r="H57" s="6" t="s">
        <v>277</v>
      </c>
      <c r="I57" s="6" t="s">
        <v>313</v>
      </c>
      <c r="J57" s="16">
        <v>1</v>
      </c>
      <c r="K57" s="16" t="b">
        <v>1</v>
      </c>
      <c r="L57" s="16"/>
      <c r="M57">
        <f>COUNTIFS(L_Map[MÃ TM],L_TM[[#This Row],[MÃ]])</f>
        <v>1</v>
      </c>
      <c r="N57" t="str" cm="1">
        <f t="array" ref="N57">_xlfn.TEXTJOIN(";",TRUE,IF(L_Map[MÃ TM]=L_TM[[#This Row],[MÃ]],L_Map[MÃ BC],""))</f>
        <v>311_</v>
      </c>
      <c r="O57" t="str" cm="1">
        <f t="array" ref="O57">_xlfn.TEXTJOIN("; ",TRUE,IF(L_Map[MÃ TM]=L_TM[[#This Row],[MÃ]],L_Map[CHỈ TIÊU BÁO CÁO],""))</f>
        <v>Phải trả người bán ngắn hạn</v>
      </c>
    </row>
    <row r="58" spans="6:15" x14ac:dyDescent="0.35">
      <c r="F58" s="6" t="s">
        <v>384</v>
      </c>
      <c r="G58" s="6" t="s">
        <v>285</v>
      </c>
      <c r="H58" s="6" t="s">
        <v>284</v>
      </c>
      <c r="I58" s="6" t="s">
        <v>313</v>
      </c>
      <c r="J58" s="16">
        <v>1</v>
      </c>
      <c r="K58" s="16"/>
      <c r="L58" s="16"/>
      <c r="M58">
        <f>COUNTIFS(L_Map[MÃ TM],L_TM[[#This Row],[MÃ]])</f>
        <v>1</v>
      </c>
      <c r="N58" t="str" cm="1">
        <f t="array" ref="N58">_xlfn.TEXTJOIN(";",TRUE,IF(L_Map[MÃ TM]=L_TM[[#This Row],[MÃ]],L_Map[MÃ BC],""))</f>
        <v>331_</v>
      </c>
      <c r="O58" t="str" cm="1">
        <f t="array" ref="O58">_xlfn.TEXTJOIN("; ",TRUE,IF(L_Map[MÃ TM]=L_TM[[#This Row],[MÃ]],L_Map[CHỈ TIÊU BÁO CÁO],""))</f>
        <v>Phải trả người bán dài hạn</v>
      </c>
    </row>
    <row r="59" spans="6:15" x14ac:dyDescent="0.35">
      <c r="F59" s="6" t="s">
        <v>385</v>
      </c>
      <c r="G59" s="6" t="s">
        <v>799</v>
      </c>
      <c r="H59" s="6" t="s">
        <v>284</v>
      </c>
      <c r="I59" s="6" t="s">
        <v>313</v>
      </c>
      <c r="J59" s="16">
        <v>1</v>
      </c>
      <c r="K59" s="16" t="b">
        <v>1</v>
      </c>
      <c r="L59" s="16"/>
      <c r="M59">
        <f>COUNTIFS(L_Map[MÃ TM],L_TM[[#This Row],[MÃ]])</f>
        <v>1</v>
      </c>
      <c r="N59" t="str" cm="1">
        <f t="array" ref="N59">_xlfn.TEXTJOIN(";",TRUE,IF(L_Map[MÃ TM]=L_TM[[#This Row],[MÃ]],L_Map[MÃ BC],""))</f>
        <v>331_</v>
      </c>
      <c r="O59" t="str" cm="1">
        <f t="array" ref="O59">_xlfn.TEXTJOIN("; ",TRUE,IF(L_Map[MÃ TM]=L_TM[[#This Row],[MÃ]],L_Map[CHỈ TIÊU BÁO CÁO],""))</f>
        <v>Phải trả người bán dài hạn</v>
      </c>
    </row>
    <row r="60" spans="6:15" x14ac:dyDescent="0.35">
      <c r="F60" s="6" t="s">
        <v>386</v>
      </c>
      <c r="G60" s="6" t="s">
        <v>387</v>
      </c>
      <c r="H60" s="6" t="s">
        <v>277</v>
      </c>
      <c r="I60" s="6" t="s">
        <v>313</v>
      </c>
      <c r="J60" s="16">
        <v>1</v>
      </c>
      <c r="K60" s="16"/>
      <c r="L60" s="16"/>
      <c r="M60">
        <f>COUNTIFS(L_Map[MÃ TM],L_TM[[#This Row],[MÃ]])</f>
        <v>1</v>
      </c>
      <c r="N60" t="str" cm="1">
        <f t="array" ref="N60">_xlfn.TEXTJOIN(";",TRUE,IF(L_Map[MÃ TM]=L_TM[[#This Row],[MÃ]],L_Map[MÃ BC],""))</f>
        <v>312_</v>
      </c>
      <c r="O60" t="str" cm="1">
        <f t="array" ref="O60">_xlfn.TEXTJOIN("; ",TRUE,IF(L_Map[MÃ TM]=L_TM[[#This Row],[MÃ]],L_Map[CHỈ TIÊU BÁO CÁO],""))</f>
        <v>Người mua trả tiền trước ngắn hạn</v>
      </c>
    </row>
    <row r="61" spans="6:15" x14ac:dyDescent="0.35">
      <c r="F61" s="6" t="s">
        <v>388</v>
      </c>
      <c r="G61" s="6" t="s">
        <v>800</v>
      </c>
      <c r="H61" s="6" t="s">
        <v>277</v>
      </c>
      <c r="I61" s="6" t="s">
        <v>313</v>
      </c>
      <c r="J61" s="16">
        <v>1</v>
      </c>
      <c r="K61" s="16" t="b">
        <v>1</v>
      </c>
      <c r="L61" s="16"/>
      <c r="M61">
        <f>COUNTIFS(L_Map[MÃ TM],L_TM[[#This Row],[MÃ]])</f>
        <v>1</v>
      </c>
      <c r="N61" t="str" cm="1">
        <f t="array" ref="N61">_xlfn.TEXTJOIN(";",TRUE,IF(L_Map[MÃ TM]=L_TM[[#This Row],[MÃ]],L_Map[MÃ BC],""))</f>
        <v>312_</v>
      </c>
      <c r="O61" t="str" cm="1">
        <f t="array" ref="O61">_xlfn.TEXTJOIN("; ",TRUE,IF(L_Map[MÃ TM]=L_TM[[#This Row],[MÃ]],L_Map[CHỈ TIÊU BÁO CÁO],""))</f>
        <v>Người mua trả tiền trước ngắn hạn</v>
      </c>
    </row>
    <row r="62" spans="6:15" x14ac:dyDescent="0.35">
      <c r="F62" s="6" t="s">
        <v>389</v>
      </c>
      <c r="G62" s="6" t="s">
        <v>390</v>
      </c>
      <c r="H62" s="6" t="s">
        <v>284</v>
      </c>
      <c r="I62" s="6" t="s">
        <v>313</v>
      </c>
      <c r="J62" s="16">
        <v>1</v>
      </c>
      <c r="K62" s="16"/>
      <c r="L62" s="16"/>
      <c r="M62">
        <f>COUNTIFS(L_Map[MÃ TM],L_TM[[#This Row],[MÃ]])</f>
        <v>1</v>
      </c>
      <c r="N62" t="str" cm="1">
        <f t="array" ref="N62">_xlfn.TEXTJOIN(";",TRUE,IF(L_Map[MÃ TM]=L_TM[[#This Row],[MÃ]],L_Map[MÃ BC],""))</f>
        <v>332_</v>
      </c>
      <c r="O62" t="str" cm="1">
        <f t="array" ref="O62">_xlfn.TEXTJOIN("; ",TRUE,IF(L_Map[MÃ TM]=L_TM[[#This Row],[MÃ]],L_Map[CHỈ TIÊU BÁO CÁO],""))</f>
        <v>Người mua trả tiền trước dài hạn</v>
      </c>
    </row>
    <row r="63" spans="6:15" x14ac:dyDescent="0.35">
      <c r="F63" s="6" t="s">
        <v>391</v>
      </c>
      <c r="G63" s="6" t="s">
        <v>801</v>
      </c>
      <c r="H63" s="6" t="s">
        <v>284</v>
      </c>
      <c r="I63" s="6" t="s">
        <v>313</v>
      </c>
      <c r="J63" s="16">
        <v>1</v>
      </c>
      <c r="K63" s="16" t="b">
        <v>1</v>
      </c>
      <c r="L63" s="16"/>
      <c r="M63">
        <f>COUNTIFS(L_Map[MÃ TM],L_TM[[#This Row],[MÃ]])</f>
        <v>1</v>
      </c>
      <c r="N63" t="str" cm="1">
        <f t="array" ref="N63">_xlfn.TEXTJOIN(";",TRUE,IF(L_Map[MÃ TM]=L_TM[[#This Row],[MÃ]],L_Map[MÃ BC],""))</f>
        <v>332_</v>
      </c>
      <c r="O63" t="str" cm="1">
        <f t="array" ref="O63">_xlfn.TEXTJOIN("; ",TRUE,IF(L_Map[MÃ TM]=L_TM[[#This Row],[MÃ]],L_Map[CHỈ TIÊU BÁO CÁO],""))</f>
        <v>Người mua trả tiền trước dài hạn</v>
      </c>
    </row>
    <row r="64" spans="6:15" x14ac:dyDescent="0.35">
      <c r="F64" s="6" t="s">
        <v>392</v>
      </c>
      <c r="G64" s="6" t="s">
        <v>279</v>
      </c>
      <c r="H64" s="6" t="s">
        <v>277</v>
      </c>
      <c r="I64" s="6" t="s">
        <v>325</v>
      </c>
      <c r="J64" s="16">
        <v>1</v>
      </c>
      <c r="K64" s="16"/>
      <c r="L64" s="16"/>
      <c r="M64">
        <f>COUNTIFS(L_Map[MÃ TM],L_TM[[#This Row],[MÃ]])</f>
        <v>2</v>
      </c>
      <c r="N64" t="str" cm="1">
        <f t="array" ref="N64">_xlfn.TEXTJOIN(";",TRUE,IF(L_Map[MÃ TM]=L_TM[[#This Row],[MÃ]],L_Map[MÃ BC],""))</f>
        <v>153_;313_</v>
      </c>
      <c r="O64" t="str" cm="1">
        <f t="array" ref="O64">_xlfn.TEXTJOIN("; ",TRUE,IF(L_Map[MÃ TM]=L_TM[[#This Row],[MÃ]],L_Map[CHỈ TIÊU BÁO CÁO],""))</f>
        <v>Thuế và các khoản phải thu Nhà nước; Thuế và các khoản phải nộp Nhà nước</v>
      </c>
    </row>
    <row r="65" spans="6:15" x14ac:dyDescent="0.35">
      <c r="F65" s="6" t="s">
        <v>393</v>
      </c>
      <c r="G65" s="6" t="s">
        <v>134</v>
      </c>
      <c r="H65" s="6" t="s">
        <v>277</v>
      </c>
      <c r="I65" s="6" t="s">
        <v>313</v>
      </c>
      <c r="J65" s="16">
        <v>1</v>
      </c>
      <c r="K65" s="16"/>
      <c r="L65" s="16"/>
      <c r="M65">
        <f>COUNTIFS(L_Map[MÃ TM],L_TM[[#This Row],[MÃ]])</f>
        <v>1</v>
      </c>
      <c r="N65" t="str" cm="1">
        <f t="array" ref="N65">_xlfn.TEXTJOIN(";",TRUE,IF(L_Map[MÃ TM]=L_TM[[#This Row],[MÃ]],L_Map[MÃ BC],""))</f>
        <v>315_</v>
      </c>
      <c r="O65" t="str" cm="1">
        <f t="array" ref="O65">_xlfn.TEXTJOIN("; ",TRUE,IF(L_Map[MÃ TM]=L_TM[[#This Row],[MÃ]],L_Map[CHỈ TIÊU BÁO CÁO],""))</f>
        <v>Chi phí phải trả ngắn hạn</v>
      </c>
    </row>
    <row r="66" spans="6:15" x14ac:dyDescent="0.35">
      <c r="F66" s="6" t="s">
        <v>394</v>
      </c>
      <c r="G66" s="6" t="s">
        <v>136</v>
      </c>
      <c r="H66" s="6" t="s">
        <v>284</v>
      </c>
      <c r="I66" s="6" t="s">
        <v>313</v>
      </c>
      <c r="J66" s="16">
        <v>1</v>
      </c>
      <c r="K66" s="16"/>
      <c r="L66" s="16"/>
      <c r="M66">
        <f>COUNTIFS(L_Map[MÃ TM],L_TM[[#This Row],[MÃ]])</f>
        <v>1</v>
      </c>
      <c r="N66" t="str" cm="1">
        <f t="array" ref="N66">_xlfn.TEXTJOIN(";",TRUE,IF(L_Map[MÃ TM]=L_TM[[#This Row],[MÃ]],L_Map[MÃ BC],""))</f>
        <v>333_</v>
      </c>
      <c r="O66" t="str" cm="1">
        <f t="array" ref="O66">_xlfn.TEXTJOIN("; ",TRUE,IF(L_Map[MÃ TM]=L_TM[[#This Row],[MÃ]],L_Map[CHỈ TIÊU BÁO CÁO],""))</f>
        <v>Chi phí phải trả dài hạn</v>
      </c>
    </row>
    <row r="67" spans="6:15" x14ac:dyDescent="0.35">
      <c r="F67" s="6" t="s">
        <v>395</v>
      </c>
      <c r="G67" s="6" t="s">
        <v>396</v>
      </c>
      <c r="H67" s="6" t="s">
        <v>277</v>
      </c>
      <c r="I67" s="6" t="s">
        <v>313</v>
      </c>
      <c r="J67" s="16">
        <v>1</v>
      </c>
      <c r="K67" s="16"/>
      <c r="L67" s="16"/>
      <c r="M67">
        <f>COUNTIFS(L_Map[MÃ TM],L_TM[[#This Row],[MÃ]])</f>
        <v>1</v>
      </c>
      <c r="N67" t="str" cm="1">
        <f t="array" ref="N67">_xlfn.TEXTJOIN(";",TRUE,IF(L_Map[MÃ TM]=L_TM[[#This Row],[MÃ]],L_Map[MÃ BC],""))</f>
        <v>319_</v>
      </c>
      <c r="O67" t="str" cm="1">
        <f t="array" ref="O67">_xlfn.TEXTJOIN("; ",TRUE,IF(L_Map[MÃ TM]=L_TM[[#This Row],[MÃ]],L_Map[CHỈ TIÊU BÁO CÁO],""))</f>
        <v>Các khoản phải trả ngắn hạn khác</v>
      </c>
    </row>
    <row r="68" spans="6:15" x14ac:dyDescent="0.35">
      <c r="F68" s="6" t="s">
        <v>397</v>
      </c>
      <c r="G68" s="6" t="s">
        <v>396</v>
      </c>
      <c r="H68" s="6" t="s">
        <v>277</v>
      </c>
      <c r="I68" s="6" t="s">
        <v>313</v>
      </c>
      <c r="J68" s="16">
        <v>1</v>
      </c>
      <c r="K68" s="16" t="b">
        <v>1</v>
      </c>
      <c r="L68" s="16"/>
      <c r="M68">
        <f>COUNTIFS(L_Map[MÃ TM],L_TM[[#This Row],[MÃ]])</f>
        <v>1</v>
      </c>
      <c r="N68" t="str" cm="1">
        <f t="array" ref="N68">_xlfn.TEXTJOIN(";",TRUE,IF(L_Map[MÃ TM]=L_TM[[#This Row],[MÃ]],L_Map[MÃ BC],""))</f>
        <v>319_</v>
      </c>
      <c r="O68" t="str" cm="1">
        <f t="array" ref="O68">_xlfn.TEXTJOIN("; ",TRUE,IF(L_Map[MÃ TM]=L_TM[[#This Row],[MÃ]],L_Map[CHỈ TIÊU BÁO CÁO],""))</f>
        <v>Các khoản phải trả ngắn hạn khác</v>
      </c>
    </row>
    <row r="69" spans="6:15" x14ac:dyDescent="0.35">
      <c r="F69" s="6" t="s">
        <v>398</v>
      </c>
      <c r="G69" s="6" t="s">
        <v>399</v>
      </c>
      <c r="H69" s="6" t="s">
        <v>284</v>
      </c>
      <c r="I69" s="6" t="s">
        <v>313</v>
      </c>
      <c r="J69" s="16">
        <v>1</v>
      </c>
      <c r="K69" s="16"/>
      <c r="L69" s="16"/>
      <c r="M69">
        <f>COUNTIFS(L_Map[MÃ TM],L_TM[[#This Row],[MÃ]])</f>
        <v>1</v>
      </c>
      <c r="N69" t="str" cm="1">
        <f t="array" ref="N69">_xlfn.TEXTJOIN(";",TRUE,IF(L_Map[MÃ TM]=L_TM[[#This Row],[MÃ]],L_Map[MÃ BC],""))</f>
        <v>337_</v>
      </c>
      <c r="O69" t="str" cm="1">
        <f t="array" ref="O69">_xlfn.TEXTJOIN("; ",TRUE,IF(L_Map[MÃ TM]=L_TM[[#This Row],[MÃ]],L_Map[CHỈ TIÊU BÁO CÁO],""))</f>
        <v>Phải trả dài hạn khác</v>
      </c>
    </row>
    <row r="70" spans="6:15" x14ac:dyDescent="0.35">
      <c r="F70" s="6" t="s">
        <v>400</v>
      </c>
      <c r="G70" s="6" t="s">
        <v>399</v>
      </c>
      <c r="H70" s="6" t="s">
        <v>284</v>
      </c>
      <c r="I70" s="6" t="s">
        <v>313</v>
      </c>
      <c r="J70" s="16">
        <v>1</v>
      </c>
      <c r="K70" s="16" t="b">
        <v>1</v>
      </c>
      <c r="L70" s="16"/>
      <c r="M70">
        <f>COUNTIFS(L_Map[MÃ TM],L_TM[[#This Row],[MÃ]])</f>
        <v>1</v>
      </c>
      <c r="N70" t="str" cm="1">
        <f t="array" ref="N70">_xlfn.TEXTJOIN(";",TRUE,IF(L_Map[MÃ TM]=L_TM[[#This Row],[MÃ]],L_Map[MÃ BC],""))</f>
        <v>337_</v>
      </c>
      <c r="O70" t="str" cm="1">
        <f t="array" ref="O70">_xlfn.TEXTJOIN("; ",TRUE,IF(L_Map[MÃ TM]=L_TM[[#This Row],[MÃ]],L_Map[CHỈ TIÊU BÁO CÁO],""))</f>
        <v>Phải trả dài hạn khác</v>
      </c>
    </row>
    <row r="71" spans="6:15" x14ac:dyDescent="0.35">
      <c r="F71" s="6" t="s">
        <v>401</v>
      </c>
      <c r="G71" s="6" t="s">
        <v>280</v>
      </c>
      <c r="H71" s="6" t="s">
        <v>277</v>
      </c>
      <c r="I71" s="6" t="s">
        <v>313</v>
      </c>
      <c r="J71" s="16">
        <v>0</v>
      </c>
      <c r="K71" s="16"/>
      <c r="L71" s="16"/>
      <c r="M71">
        <f>COUNTIFS(L_Map[MÃ TM],L_TM[[#This Row],[MÃ]])</f>
        <v>3</v>
      </c>
      <c r="N71" t="str" cm="1">
        <f t="array" ref="N71">_xlfn.TEXTJOIN(";",TRUE,IF(L_Map[MÃ TM]=L_TM[[#This Row],[MÃ]],L_Map[MÃ BC],""))</f>
        <v>316_;334_;335_</v>
      </c>
      <c r="O71" t="str" cm="1">
        <f t="array" ref="O71">_xlfn.TEXTJOIN("; ",TRUE,IF(L_Map[MÃ TM]=L_TM[[#This Row],[MÃ]],L_Map[CHỈ TIÊU BÁO CÁO],""))</f>
        <v>Phải trả nội bộ ngắn hạn; Phải trả nội bộ về vốn kinh doanh; Phải trả nội bộ dài hạn</v>
      </c>
    </row>
    <row r="72" spans="6:15" x14ac:dyDescent="0.35">
      <c r="F72" s="6" t="s">
        <v>402</v>
      </c>
      <c r="G72" s="6" t="s">
        <v>287</v>
      </c>
      <c r="H72" s="6" t="s">
        <v>284</v>
      </c>
      <c r="I72" s="6" t="s">
        <v>313</v>
      </c>
      <c r="J72" s="16">
        <v>0</v>
      </c>
      <c r="K72" s="16"/>
      <c r="L72" s="16"/>
      <c r="M72">
        <f>COUNTIFS(L_Map[MÃ TM],L_TM[[#This Row],[MÃ]])</f>
        <v>0</v>
      </c>
      <c r="N72" t="str" cm="1">
        <f t="array" ref="N72">_xlfn.TEXTJOIN(";",TRUE,IF(L_Map[MÃ TM]=L_TM[[#This Row],[MÃ]],L_Map[MÃ BC],""))</f>
        <v/>
      </c>
      <c r="O72" t="str" cm="1">
        <f t="array" ref="O72">_xlfn.TEXTJOIN("; ",TRUE,IF(L_Map[MÃ TM]=L_TM[[#This Row],[MÃ]],L_Map[CHỈ TIÊU BÁO CÁO],""))</f>
        <v/>
      </c>
    </row>
    <row r="73" spans="6:15" x14ac:dyDescent="0.35">
      <c r="F73" s="6" t="s">
        <v>403</v>
      </c>
      <c r="G73" s="6" t="s">
        <v>281</v>
      </c>
      <c r="H73" s="6" t="s">
        <v>277</v>
      </c>
      <c r="I73" s="6" t="s">
        <v>313</v>
      </c>
      <c r="J73" s="16">
        <v>1</v>
      </c>
      <c r="K73" s="16"/>
      <c r="L73" s="16"/>
      <c r="M73">
        <f>COUNTIFS(L_Map[MÃ TM],L_TM[[#This Row],[MÃ]])</f>
        <v>1</v>
      </c>
      <c r="N73" t="str" cm="1">
        <f t="array" ref="N73">_xlfn.TEXTJOIN(";",TRUE,IF(L_Map[MÃ TM]=L_TM[[#This Row],[MÃ]],L_Map[MÃ BC],""))</f>
        <v>317_</v>
      </c>
      <c r="O73" t="str" cm="1">
        <f t="array" ref="O73">_xlfn.TEXTJOIN("; ",TRUE,IF(L_Map[MÃ TM]=L_TM[[#This Row],[MÃ]],L_Map[CHỈ TIÊU BÁO CÁO],""))</f>
        <v>Phải trả theo tiến độ kế hoạch HĐXD</v>
      </c>
    </row>
    <row r="74" spans="6:15" x14ac:dyDescent="0.35">
      <c r="F74" s="6" t="s">
        <v>404</v>
      </c>
      <c r="G74" s="6" t="s">
        <v>143</v>
      </c>
      <c r="H74" s="6" t="s">
        <v>277</v>
      </c>
      <c r="I74" s="6" t="s">
        <v>313</v>
      </c>
      <c r="J74" s="16">
        <v>1</v>
      </c>
      <c r="K74" s="16"/>
      <c r="L74" s="16"/>
      <c r="M74">
        <f>COUNTIFS(L_Map[MÃ TM],L_TM[[#This Row],[MÃ]])</f>
        <v>1</v>
      </c>
      <c r="N74" t="str" cm="1">
        <f t="array" ref="N74">_xlfn.TEXTJOIN(";",TRUE,IF(L_Map[MÃ TM]=L_TM[[#This Row],[MÃ]],L_Map[MÃ BC],""))</f>
        <v>318_</v>
      </c>
      <c r="O74" t="str" cm="1">
        <f t="array" ref="O74">_xlfn.TEXTJOIN("; ",TRUE,IF(L_Map[MÃ TM]=L_TM[[#This Row],[MÃ]],L_Map[CHỈ TIÊU BÁO CÁO],""))</f>
        <v>Doanh thu chưa thực hiện ngắn hạn</v>
      </c>
    </row>
    <row r="75" spans="6:15" x14ac:dyDescent="0.35">
      <c r="F75" s="6" t="s">
        <v>405</v>
      </c>
      <c r="G75" s="6" t="s">
        <v>145</v>
      </c>
      <c r="H75" s="6" t="s">
        <v>284</v>
      </c>
      <c r="I75" s="6" t="s">
        <v>313</v>
      </c>
      <c r="J75" s="16">
        <v>1</v>
      </c>
      <c r="K75" s="16"/>
      <c r="L75" s="16"/>
      <c r="M75">
        <f>COUNTIFS(L_Map[MÃ TM],L_TM[[#This Row],[MÃ]])</f>
        <v>1</v>
      </c>
      <c r="N75" t="str" cm="1">
        <f t="array" ref="N75">_xlfn.TEXTJOIN(";",TRUE,IF(L_Map[MÃ TM]=L_TM[[#This Row],[MÃ]],L_Map[MÃ BC],""))</f>
        <v>336_</v>
      </c>
      <c r="O75" t="str" cm="1">
        <f t="array" ref="O75">_xlfn.TEXTJOIN("; ",TRUE,IF(L_Map[MÃ TM]=L_TM[[#This Row],[MÃ]],L_Map[CHỈ TIÊU BÁO CÁO],""))</f>
        <v>Doanh thu chưa thực hiện dài hạn</v>
      </c>
    </row>
    <row r="76" spans="6:15" x14ac:dyDescent="0.35">
      <c r="F76" s="6" t="s">
        <v>69</v>
      </c>
      <c r="G76" s="6" t="s">
        <v>155</v>
      </c>
      <c r="H76" s="6" t="s">
        <v>277</v>
      </c>
      <c r="I76" s="6" t="s">
        <v>313</v>
      </c>
      <c r="J76" s="16">
        <v>1</v>
      </c>
      <c r="K76" s="16"/>
      <c r="L76" s="16"/>
      <c r="M76">
        <f>COUNTIFS(L_Map[MÃ TM],L_TM[[#This Row],[MÃ]])</f>
        <v>1</v>
      </c>
      <c r="N76" t="str" cm="1">
        <f t="array" ref="N76">_xlfn.TEXTJOIN(";",TRUE,IF(L_Map[MÃ TM]=L_TM[[#This Row],[MÃ]],L_Map[MÃ BC],""))</f>
        <v>321_</v>
      </c>
      <c r="O76" t="str" cm="1">
        <f t="array" ref="O76">_xlfn.TEXTJOIN("; ",TRUE,IF(L_Map[MÃ TM]=L_TM[[#This Row],[MÃ]],L_Map[CHỈ TIÊU BÁO CÁO],""))</f>
        <v>Dự phòng phải trả ngắn hạn</v>
      </c>
    </row>
    <row r="77" spans="6:15" x14ac:dyDescent="0.35">
      <c r="F77" s="6" t="s">
        <v>101</v>
      </c>
      <c r="G77" s="6" t="s">
        <v>157</v>
      </c>
      <c r="H77" s="6" t="s">
        <v>284</v>
      </c>
      <c r="I77" s="6" t="s">
        <v>313</v>
      </c>
      <c r="J77" s="16">
        <v>1</v>
      </c>
      <c r="K77" s="16"/>
      <c r="L77" s="16"/>
      <c r="M77">
        <f>COUNTIFS(L_Map[MÃ TM],L_TM[[#This Row],[MÃ]])</f>
        <v>1</v>
      </c>
      <c r="N77" t="str" cm="1">
        <f t="array" ref="N77">_xlfn.TEXTJOIN(";",TRUE,IF(L_Map[MÃ TM]=L_TM[[#This Row],[MÃ]],L_Map[MÃ BC],""))</f>
        <v>342_</v>
      </c>
      <c r="O77" t="str" cm="1">
        <f t="array" ref="O77">_xlfn.TEXTJOIN("; ",TRUE,IF(L_Map[MÃ TM]=L_TM[[#This Row],[MÃ]],L_Map[CHỈ TIÊU BÁO CÁO],""))</f>
        <v>Dự phòng phải trả dài hạn</v>
      </c>
    </row>
    <row r="78" spans="6:15" x14ac:dyDescent="0.35">
      <c r="F78" s="6" t="s">
        <v>95</v>
      </c>
      <c r="G78" s="6" t="s">
        <v>406</v>
      </c>
      <c r="H78" s="6" t="s">
        <v>258</v>
      </c>
      <c r="I78" s="6" t="s">
        <v>313</v>
      </c>
      <c r="J78" s="16">
        <v>1</v>
      </c>
      <c r="K78" s="16"/>
      <c r="L78" s="16"/>
      <c r="M78">
        <f>COUNTIFS(L_Map[MÃ TM],L_TM[[#This Row],[MÃ]])</f>
        <v>1</v>
      </c>
      <c r="N78" t="str" cm="1">
        <f t="array" ref="N78">_xlfn.TEXTJOIN(";",TRUE,IF(L_Map[MÃ TM]=L_TM[[#This Row],[MÃ]],L_Map[MÃ BC],""))</f>
        <v>262_</v>
      </c>
      <c r="O78" t="str" cm="1">
        <f t="array" ref="O78">_xlfn.TEXTJOIN("; ",TRUE,IF(L_Map[MÃ TM]=L_TM[[#This Row],[MÃ]],L_Map[CHỈ TIÊU BÁO CÁO],""))</f>
        <v>Tài sản thuế thu nhập hoãn lại</v>
      </c>
    </row>
    <row r="79" spans="6:15" x14ac:dyDescent="0.35">
      <c r="F79" s="6" t="s">
        <v>119</v>
      </c>
      <c r="G79" s="6" t="s">
        <v>407</v>
      </c>
      <c r="H79" s="6" t="s">
        <v>284</v>
      </c>
      <c r="I79" s="6" t="s">
        <v>313</v>
      </c>
      <c r="J79" s="16">
        <v>1</v>
      </c>
      <c r="K79" s="16"/>
      <c r="L79" s="16"/>
      <c r="M79">
        <f>COUNTIFS(L_Map[MÃ TM],L_TM[[#This Row],[MÃ]])</f>
        <v>1</v>
      </c>
      <c r="N79" t="str" cm="1">
        <f t="array" ref="N79">_xlfn.TEXTJOIN(";",TRUE,IF(L_Map[MÃ TM]=L_TM[[#This Row],[MÃ]],L_Map[MÃ BC],""))</f>
        <v>341_</v>
      </c>
      <c r="O79" t="str" cm="1">
        <f t="array" ref="O79">_xlfn.TEXTJOIN("; ",TRUE,IF(L_Map[MÃ TM]=L_TM[[#This Row],[MÃ]],L_Map[CHỈ TIÊU BÁO CÁO],""))</f>
        <v>Thuế thu nhập hoãn lại phải trả</v>
      </c>
    </row>
    <row r="80" spans="6:15" x14ac:dyDescent="0.35">
      <c r="F80" s="6" t="s">
        <v>408</v>
      </c>
      <c r="G80" s="6" t="s">
        <v>322</v>
      </c>
      <c r="H80" s="6" t="s">
        <v>294</v>
      </c>
      <c r="I80" s="6" t="s">
        <v>321</v>
      </c>
      <c r="J80" s="16">
        <v>1</v>
      </c>
      <c r="K80" s="16"/>
      <c r="L80" s="16"/>
      <c r="M80">
        <f>COUNTIFS(L_Map[MÃ TM],L_TM[[#This Row],[MÃ]])</f>
        <v>15</v>
      </c>
      <c r="N80" t="str" cm="1">
        <f t="array" ref="N80">_xlfn.TEXTJOIN(";",TRUE,IF(L_Map[MÃ TM]=L_TM[[#This Row],[MÃ]],L_Map[MÃ BC],""))</f>
        <v>412_;413_;414_;415_;416_;417_;418_;419_;41a_;41b_;420_;422_;429_;42a_;42b_</v>
      </c>
      <c r="O80" t="str" cm="1">
        <f t="array" ref="O80">_xlfn.TEXTJOIN("; ",TRUE,IF(L_Map[MÃ TM]=L_TM[[#This Row],[MÃ]],L_Map[CHỈ TIÊU BÁO CÁO],""))</f>
        <v>Thặng dư vốn cổ phần; Quyền chọn chuyển đổi trái phiếu; Vốn khác của chủ sở hữu; Cổ phiếu quỹ (*); Chênh lệch đánh giá lại tài sản; Chênh lệch tỷ giá hối đoái; Quỹ đầu tư phát triển; Quỹ hỗ trợ sắp xếp doanh nghiệp; Cổ phiếu phổ thông có quyền biểu quyết; Cổ phiếu ưu đãi; Quỹ khác thuộc vốn chủ sở hữu; Nguồn vốn đầu tư XDCB; Lợi ích của cổ đông không kiểm soát; LNST chưa phân phối lũy kế đến cuối kỳ trước; LNST chưa phân phối kỳ này</v>
      </c>
    </row>
    <row r="81" spans="6:15" x14ac:dyDescent="0.35">
      <c r="F81" s="6" t="s">
        <v>409</v>
      </c>
      <c r="G81" s="6" t="s">
        <v>410</v>
      </c>
      <c r="H81" s="6" t="s">
        <v>294</v>
      </c>
      <c r="I81" s="6" t="s">
        <v>321</v>
      </c>
      <c r="J81" s="16">
        <v>0</v>
      </c>
      <c r="K81" s="16"/>
      <c r="L81" s="16"/>
      <c r="M81">
        <f>COUNTIFS(L_Map[MÃ TM],L_TM[[#This Row],[MÃ]])</f>
        <v>0</v>
      </c>
      <c r="N81" t="str" cm="1">
        <f t="array" ref="N81">_xlfn.TEXTJOIN(";",TRUE,IF(L_Map[MÃ TM]=L_TM[[#This Row],[MÃ]],L_Map[MÃ BC],""))</f>
        <v/>
      </c>
      <c r="O81" t="str" cm="1">
        <f t="array" ref="O81">_xlfn.TEXTJOIN("; ",TRUE,IF(L_Map[MÃ TM]=L_TM[[#This Row],[MÃ]],L_Map[CHỈ TIÊU BÁO CÁO],""))</f>
        <v/>
      </c>
    </row>
    <row r="82" spans="6:15" x14ac:dyDescent="0.35">
      <c r="F82" s="6" t="s">
        <v>110</v>
      </c>
      <c r="G82" s="6" t="s">
        <v>411</v>
      </c>
      <c r="H82" s="6" t="s">
        <v>284</v>
      </c>
      <c r="I82" s="6" t="s">
        <v>313</v>
      </c>
      <c r="J82" s="16">
        <v>0</v>
      </c>
      <c r="K82" s="16"/>
      <c r="L82" s="16"/>
      <c r="M82">
        <f>COUNTIFS(L_Map[MÃ TM],L_TM[[#This Row],[MÃ]])</f>
        <v>4</v>
      </c>
      <c r="N82" t="str" cm="1">
        <f t="array" ref="N82">_xlfn.TEXTJOIN(";",TRUE,IF(L_Map[MÃ TM]=L_TM[[#This Row],[MÃ]],L_Map[MÃ BC],""))</f>
        <v>322_;323_;340_;343_</v>
      </c>
      <c r="O82" t="str" cm="1">
        <f t="array" ref="O82">_xlfn.TEXTJOIN("; ",TRUE,IF(L_Map[MÃ TM]=L_TM[[#This Row],[MÃ]],L_Map[CHỈ TIÊU BÁO CÁO],""))</f>
        <v>Quỹ khen thưởng, phúc lợi; Quỹ bình ổn giá; Cổ phiếu ưu đãi; Quỹ phát triển khoa học và công nghệ</v>
      </c>
    </row>
    <row r="83" spans="6:15" x14ac:dyDescent="0.35">
      <c r="F83" s="6" t="s">
        <v>112</v>
      </c>
      <c r="G83" s="6" t="s">
        <v>298</v>
      </c>
      <c r="H83" s="6" t="s">
        <v>173</v>
      </c>
      <c r="I83" s="6" t="s">
        <v>321</v>
      </c>
      <c r="J83" s="16">
        <v>0</v>
      </c>
      <c r="K83" s="16"/>
      <c r="L83" s="16"/>
      <c r="M83">
        <f>COUNTIFS(L_Map[MÃ TM],L_TM[[#This Row],[MÃ]])</f>
        <v>2</v>
      </c>
      <c r="N83" t="str" cm="1">
        <f t="array" ref="N83">_xlfn.TEXTJOIN(";",TRUE,IF(L_Map[MÃ TM]=L_TM[[#This Row],[MÃ]],L_Map[MÃ BC],""))</f>
        <v>431_;432_</v>
      </c>
      <c r="O83" t="str" cm="1">
        <f t="array" ref="O83">_xlfn.TEXTJOIN("; ",TRUE,IF(L_Map[MÃ TM]=L_TM[[#This Row],[MÃ]],L_Map[CHỈ TIÊU BÁO CÁO],""))</f>
        <v>Nguồn kinh phí; Nguồn kinh phí đã hình thành TSCĐ</v>
      </c>
    </row>
    <row r="84" spans="6:15" x14ac:dyDescent="0.35">
      <c r="F84" s="6" t="s">
        <v>127</v>
      </c>
      <c r="G84" s="6" t="s">
        <v>192</v>
      </c>
      <c r="H84" s="6" t="s">
        <v>235</v>
      </c>
      <c r="I84" s="6" t="s">
        <v>323</v>
      </c>
      <c r="J84" s="16">
        <v>1</v>
      </c>
      <c r="K84" s="16"/>
      <c r="L84" s="16"/>
      <c r="M84">
        <f>COUNTIFS(L_Map[MÃ TM],L_TM[[#This Row],[MÃ]])</f>
        <v>1</v>
      </c>
      <c r="N84" t="str" cm="1">
        <f t="array" ref="N84">_xlfn.TEXTJOIN(";",TRUE,IF(L_Map[MÃ TM]=L_TM[[#This Row],[MÃ]],L_Map[MÃ BC],""))</f>
        <v>001_</v>
      </c>
      <c r="O84" t="str" cm="1">
        <f t="array" ref="O84">_xlfn.TEXTJOIN("; ",TRUE,IF(L_Map[MÃ TM]=L_TM[[#This Row],[MÃ]],L_Map[CHỈ TIÊU BÁO CÁO],""))</f>
        <v>Doanh thu bán hàng &amp; cung cấp dịch vụ</v>
      </c>
    </row>
    <row r="85" spans="6:15" x14ac:dyDescent="0.35">
      <c r="F85" s="6" t="s">
        <v>412</v>
      </c>
      <c r="G85" s="6" t="s">
        <v>802</v>
      </c>
      <c r="H85" s="6" t="s">
        <v>235</v>
      </c>
      <c r="I85" s="6" t="s">
        <v>323</v>
      </c>
      <c r="J85" s="16">
        <v>1</v>
      </c>
      <c r="K85" s="16" t="b">
        <v>1</v>
      </c>
      <c r="L85" s="16"/>
      <c r="M85">
        <f>COUNTIFS(L_Map[MÃ TM],L_TM[[#This Row],[MÃ]])</f>
        <v>1</v>
      </c>
      <c r="N85" t="str" cm="1">
        <f t="array" ref="N85">_xlfn.TEXTJOIN(";",TRUE,IF(L_Map[MÃ TM]=L_TM[[#This Row],[MÃ]],L_Map[MÃ BC],""))</f>
        <v>001_</v>
      </c>
      <c r="O85" t="str" cm="1">
        <f t="array" ref="O85">_xlfn.TEXTJOIN("; ",TRUE,IF(L_Map[MÃ TM]=L_TM[[#This Row],[MÃ]],L_Map[CHỈ TIÊU BÁO CÁO],""))</f>
        <v>Doanh thu bán hàng &amp; cung cấp dịch vụ</v>
      </c>
    </row>
    <row r="86" spans="6:15" x14ac:dyDescent="0.35">
      <c r="F86" s="6" t="s">
        <v>70</v>
      </c>
      <c r="G86" s="6" t="s">
        <v>413</v>
      </c>
      <c r="H86" s="6" t="s">
        <v>235</v>
      </c>
      <c r="I86" s="6" t="s">
        <v>323</v>
      </c>
      <c r="J86" s="16">
        <v>1</v>
      </c>
      <c r="K86" s="16"/>
      <c r="L86" s="16"/>
      <c r="M86">
        <f>COUNTIFS(L_Map[MÃ TM],L_TM[[#This Row],[MÃ]])</f>
        <v>1</v>
      </c>
      <c r="N86" t="str" cm="1">
        <f t="array" ref="N86">_xlfn.TEXTJOIN(";",TRUE,IF(L_Map[MÃ TM]=L_TM[[#This Row],[MÃ]],L_Map[MÃ BC],""))</f>
        <v>002_</v>
      </c>
      <c r="O86" t="str" cm="1">
        <f t="array" ref="O86">_xlfn.TEXTJOIN("; ",TRUE,IF(L_Map[MÃ TM]=L_TM[[#This Row],[MÃ]],L_Map[CHỈ TIÊU BÁO CÁO],""))</f>
        <v>Các khoản giảm trừ</v>
      </c>
    </row>
    <row r="87" spans="6:15" x14ac:dyDescent="0.35">
      <c r="F87" s="6" t="s">
        <v>147</v>
      </c>
      <c r="G87" s="6" t="s">
        <v>198</v>
      </c>
      <c r="H87" s="6" t="s">
        <v>235</v>
      </c>
      <c r="I87" s="6" t="s">
        <v>323</v>
      </c>
      <c r="J87" s="16">
        <v>1</v>
      </c>
      <c r="K87" s="16"/>
      <c r="L87" s="16"/>
      <c r="M87">
        <f>COUNTIFS(L_Map[MÃ TM],L_TM[[#This Row],[MÃ]])</f>
        <v>1</v>
      </c>
      <c r="N87" t="str" cm="1">
        <f t="array" ref="N87">_xlfn.TEXTJOIN(";",TRUE,IF(L_Map[MÃ TM]=L_TM[[#This Row],[MÃ]],L_Map[MÃ BC],""))</f>
        <v>011_</v>
      </c>
      <c r="O87" t="str" cm="1">
        <f t="array" ref="O87">_xlfn.TEXTJOIN("; ",TRUE,IF(L_Map[MÃ TM]=L_TM[[#This Row],[MÃ]],L_Map[CHỈ TIÊU BÁO CÁO],""))</f>
        <v>Giá vốn hàng bán</v>
      </c>
    </row>
    <row r="88" spans="6:15" x14ac:dyDescent="0.35">
      <c r="F88" s="6" t="s">
        <v>414</v>
      </c>
      <c r="G88" s="6" t="s">
        <v>803</v>
      </c>
      <c r="H88" s="6" t="s">
        <v>235</v>
      </c>
      <c r="I88" s="6" t="s">
        <v>323</v>
      </c>
      <c r="J88" s="16">
        <v>1</v>
      </c>
      <c r="K88" s="16" t="b">
        <v>1</v>
      </c>
      <c r="L88" s="16"/>
      <c r="M88">
        <f>COUNTIFS(L_Map[MÃ TM],L_TM[[#This Row],[MÃ]])</f>
        <v>1</v>
      </c>
      <c r="N88" t="str" cm="1">
        <f t="array" ref="N88">_xlfn.TEXTJOIN(";",TRUE,IF(L_Map[MÃ TM]=L_TM[[#This Row],[MÃ]],L_Map[MÃ BC],""))</f>
        <v>011_</v>
      </c>
      <c r="O88" t="str" cm="1">
        <f t="array" ref="O88">_xlfn.TEXTJOIN("; ",TRUE,IF(L_Map[MÃ TM]=L_TM[[#This Row],[MÃ]],L_Map[CHỈ TIÊU BÁO CÁO],""))</f>
        <v>Giá vốn hàng bán</v>
      </c>
    </row>
    <row r="89" spans="6:15" x14ac:dyDescent="0.35">
      <c r="F89" s="6" t="s">
        <v>126</v>
      </c>
      <c r="G89" s="6" t="s">
        <v>415</v>
      </c>
      <c r="H89" s="6" t="s">
        <v>235</v>
      </c>
      <c r="I89" s="6" t="s">
        <v>323</v>
      </c>
      <c r="J89" s="16">
        <v>1</v>
      </c>
      <c r="K89" s="16"/>
      <c r="L89" s="16"/>
      <c r="M89">
        <f>COUNTIFS(L_Map[MÃ TM],L_TM[[#This Row],[MÃ]])</f>
        <v>1</v>
      </c>
      <c r="N89" t="str" cm="1">
        <f t="array" ref="N89">_xlfn.TEXTJOIN(";",TRUE,IF(L_Map[MÃ TM]=L_TM[[#This Row],[MÃ]],L_Map[MÃ BC],""))</f>
        <v>021_</v>
      </c>
      <c r="O89" t="str" cm="1">
        <f t="array" ref="O89">_xlfn.TEXTJOIN("; ",TRUE,IF(L_Map[MÃ TM]=L_TM[[#This Row],[MÃ]],L_Map[CHỈ TIÊU BÁO CÁO],""))</f>
        <v>Doanh thu hoạt động tài chính</v>
      </c>
    </row>
    <row r="90" spans="6:15" x14ac:dyDescent="0.35">
      <c r="F90" s="6" t="s">
        <v>71</v>
      </c>
      <c r="G90" s="6" t="s">
        <v>200</v>
      </c>
      <c r="H90" s="6" t="s">
        <v>235</v>
      </c>
      <c r="I90" s="6" t="s">
        <v>323</v>
      </c>
      <c r="J90" s="16">
        <v>1</v>
      </c>
      <c r="K90" s="16"/>
      <c r="L90" s="16"/>
      <c r="M90">
        <f>COUNTIFS(L_Map[MÃ TM],L_TM[[#This Row],[MÃ]])</f>
        <v>1</v>
      </c>
      <c r="N90" t="str" cm="1">
        <f t="array" ref="N90">_xlfn.TEXTJOIN(";",TRUE,IF(L_Map[MÃ TM]=L_TM[[#This Row],[MÃ]],L_Map[MÃ BC],""))</f>
        <v>022_</v>
      </c>
      <c r="O90" t="str" cm="1">
        <f t="array" ref="O90">_xlfn.TEXTJOIN("; ",TRUE,IF(L_Map[MÃ TM]=L_TM[[#This Row],[MÃ]],L_Map[CHỈ TIÊU BÁO CÁO],""))</f>
        <v>Chi phí tài chính</v>
      </c>
    </row>
    <row r="91" spans="6:15" x14ac:dyDescent="0.35">
      <c r="F91" s="6" t="s">
        <v>153</v>
      </c>
      <c r="G91" s="6" t="s">
        <v>204</v>
      </c>
      <c r="H91" s="6" t="s">
        <v>235</v>
      </c>
      <c r="I91" s="6" t="s">
        <v>323</v>
      </c>
      <c r="J91" s="16">
        <v>1</v>
      </c>
      <c r="K91" s="16"/>
      <c r="L91" s="16"/>
      <c r="M91">
        <f>COUNTIFS(L_Map[MÃ TM],L_TM[[#This Row],[MÃ]])</f>
        <v>1</v>
      </c>
      <c r="N91" t="str" cm="1">
        <f t="array" ref="N91">_xlfn.TEXTJOIN(";",TRUE,IF(L_Map[MÃ TM]=L_TM[[#This Row],[MÃ]],L_Map[MÃ BC],""))</f>
        <v>025_</v>
      </c>
      <c r="O91" t="str" cm="1">
        <f t="array" ref="O91">_xlfn.TEXTJOIN("; ",TRUE,IF(L_Map[MÃ TM]=L_TM[[#This Row],[MÃ]],L_Map[CHỈ TIÊU BÁO CÁO],""))</f>
        <v>Chi phí bán hàng</v>
      </c>
    </row>
    <row r="92" spans="6:15" x14ac:dyDescent="0.35">
      <c r="F92" s="6" t="s">
        <v>158</v>
      </c>
      <c r="G92" s="6" t="s">
        <v>416</v>
      </c>
      <c r="H92" s="6" t="s">
        <v>235</v>
      </c>
      <c r="I92" s="6" t="s">
        <v>323</v>
      </c>
      <c r="J92" s="16">
        <v>1</v>
      </c>
      <c r="K92" s="16"/>
      <c r="L92" s="16"/>
      <c r="M92">
        <f>COUNTIFS(L_Map[MÃ TM],L_TM[[#This Row],[MÃ]])</f>
        <v>1</v>
      </c>
      <c r="N92" t="str" cm="1">
        <f t="array" ref="N92">_xlfn.TEXTJOIN(";",TRUE,IF(L_Map[MÃ TM]=L_TM[[#This Row],[MÃ]],L_Map[MÃ BC],""))</f>
        <v>026_</v>
      </c>
      <c r="O92" t="str" cm="1">
        <f t="array" ref="O92">_xlfn.TEXTJOIN("; ",TRUE,IF(L_Map[MÃ TM]=L_TM[[#This Row],[MÃ]],L_Map[CHỈ TIÊU BÁO CÁO],""))</f>
        <v>Chi phí quản lý doanh nghiệp</v>
      </c>
    </row>
    <row r="93" spans="6:15" x14ac:dyDescent="0.35">
      <c r="F93" s="6" t="s">
        <v>417</v>
      </c>
      <c r="G93" s="6" t="s">
        <v>208</v>
      </c>
      <c r="H93" s="6" t="s">
        <v>235</v>
      </c>
      <c r="I93" s="6" t="s">
        <v>323</v>
      </c>
      <c r="J93" s="16">
        <v>1</v>
      </c>
      <c r="K93" s="16"/>
      <c r="L93" s="16"/>
      <c r="M93">
        <f>COUNTIFS(L_Map[MÃ TM],L_TM[[#This Row],[MÃ]])</f>
        <v>1</v>
      </c>
      <c r="N93" t="str" cm="1">
        <f t="array" ref="N93">_xlfn.TEXTJOIN(";",TRUE,IF(L_Map[MÃ TM]=L_TM[[#This Row],[MÃ]],L_Map[MÃ BC],""))</f>
        <v>031_</v>
      </c>
      <c r="O93" t="str" cm="1">
        <f t="array" ref="O93">_xlfn.TEXTJOIN("; ",TRUE,IF(L_Map[MÃ TM]=L_TM[[#This Row],[MÃ]],L_Map[CHỈ TIÊU BÁO CÁO],""))</f>
        <v>Thu nhập khác</v>
      </c>
    </row>
    <row r="94" spans="6:15" x14ac:dyDescent="0.35">
      <c r="F94" s="6" t="s">
        <v>154</v>
      </c>
      <c r="G94" s="6" t="s">
        <v>210</v>
      </c>
      <c r="H94" s="6" t="s">
        <v>235</v>
      </c>
      <c r="I94" s="6" t="s">
        <v>323</v>
      </c>
      <c r="J94" s="16">
        <v>1</v>
      </c>
      <c r="K94" s="16"/>
      <c r="L94" s="16"/>
      <c r="M94">
        <f>COUNTIFS(L_Map[MÃ TM],L_TM[[#This Row],[MÃ]])</f>
        <v>1</v>
      </c>
      <c r="N94" t="str" cm="1">
        <f t="array" ref="N94">_xlfn.TEXTJOIN(";",TRUE,IF(L_Map[MÃ TM]=L_TM[[#This Row],[MÃ]],L_Map[MÃ BC],""))</f>
        <v>032_</v>
      </c>
      <c r="O94" t="str" cm="1">
        <f t="array" ref="O94">_xlfn.TEXTJOIN("; ",TRUE,IF(L_Map[MÃ TM]=L_TM[[#This Row],[MÃ]],L_Map[CHỈ TIÊU BÁO CÁO],""))</f>
        <v>Chi phí khác</v>
      </c>
    </row>
    <row r="95" spans="6:15" x14ac:dyDescent="0.35">
      <c r="F95" s="6" t="s">
        <v>418</v>
      </c>
      <c r="G95" s="6" t="s">
        <v>212</v>
      </c>
      <c r="H95" s="6" t="s">
        <v>235</v>
      </c>
      <c r="I95" s="6" t="s">
        <v>323</v>
      </c>
      <c r="J95" s="16">
        <v>0</v>
      </c>
      <c r="K95" s="16"/>
      <c r="L95" s="16"/>
      <c r="M95">
        <f>COUNTIFS(L_Map[MÃ TM],L_TM[[#This Row],[MÃ]])</f>
        <v>1</v>
      </c>
      <c r="N95" t="str" cm="1">
        <f t="array" ref="N95">_xlfn.TEXTJOIN(";",TRUE,IF(L_Map[MÃ TM]=L_TM[[#This Row],[MÃ]],L_Map[MÃ BC],""))</f>
        <v>051_</v>
      </c>
      <c r="O95" t="str" cm="1">
        <f t="array" ref="O95">_xlfn.TEXTJOIN("; ",TRUE,IF(L_Map[MÃ TM]=L_TM[[#This Row],[MÃ]],L_Map[CHỈ TIÊU BÁO CÁO],""))</f>
        <v>Chi phí thuế TNDN hiện hành</v>
      </c>
    </row>
    <row r="96" spans="6:15" x14ac:dyDescent="0.35">
      <c r="F96" s="6" t="s">
        <v>419</v>
      </c>
      <c r="G96" s="6" t="s">
        <v>214</v>
      </c>
      <c r="H96" s="6" t="s">
        <v>235</v>
      </c>
      <c r="I96" s="6" t="s">
        <v>323</v>
      </c>
      <c r="J96" s="16">
        <v>0</v>
      </c>
      <c r="K96" s="16"/>
      <c r="L96" s="16"/>
      <c r="M96">
        <f>COUNTIFS(L_Map[MÃ TM],L_TM[[#This Row],[MÃ]])</f>
        <v>1</v>
      </c>
      <c r="N96" t="str" cm="1">
        <f t="array" ref="N96">_xlfn.TEXTJOIN(";",TRUE,IF(L_Map[MÃ TM]=L_TM[[#This Row],[MÃ]],L_Map[MÃ BC],""))</f>
        <v>052_</v>
      </c>
      <c r="O96" t="str" cm="1">
        <f t="array" ref="O96">_xlfn.TEXTJOIN("; ",TRUE,IF(L_Map[MÃ TM]=L_TM[[#This Row],[MÃ]],L_Map[CHỈ TIÊU BÁO CÁO],""))</f>
        <v>Chi phí thuế TNDN hoãn lại</v>
      </c>
    </row>
    <row r="97" spans="6:15" x14ac:dyDescent="0.35">
      <c r="F97" s="6" t="s">
        <v>420</v>
      </c>
      <c r="G97" s="6" t="s">
        <v>421</v>
      </c>
      <c r="H97" s="6" t="s">
        <v>235</v>
      </c>
      <c r="I97" s="6" t="s">
        <v>323</v>
      </c>
      <c r="J97" s="16">
        <v>0</v>
      </c>
      <c r="K97" s="16"/>
      <c r="L97" s="16"/>
      <c r="M97">
        <f>COUNTIFS(L_Map[MÃ TM],L_TM[[#This Row],[MÃ]])</f>
        <v>3</v>
      </c>
      <c r="N97" t="str" cm="1">
        <f t="array" ref="N97">_xlfn.TEXTJOIN(";",TRUE,IF(L_Map[MÃ TM]=L_TM[[#This Row],[MÃ]],L_Map[MÃ BC],""))</f>
        <v>011_;025_;026_</v>
      </c>
      <c r="O97" t="str" cm="1">
        <f t="array" ref="O97">_xlfn.TEXTJOIN("; ",TRUE,IF(L_Map[MÃ TM]=L_TM[[#This Row],[MÃ]],L_Map[CHỈ TIÊU BÁO CÁO],""))</f>
        <v>Giá vốn hàng bán; Chi phí bán hàng; Chi phí quản lý doanh nghiệp</v>
      </c>
    </row>
    <row r="98" spans="6:15" x14ac:dyDescent="0.35">
      <c r="F98" s="6" t="s">
        <v>422</v>
      </c>
      <c r="G98" s="6" t="s">
        <v>423</v>
      </c>
      <c r="H98" s="6" t="s">
        <v>424</v>
      </c>
      <c r="I98" s="6" t="s">
        <v>327</v>
      </c>
      <c r="J98" s="16">
        <v>0</v>
      </c>
      <c r="K98" s="16"/>
      <c r="L98" s="16"/>
      <c r="M98">
        <f>COUNTIFS(L_Map[MÃ TM],L_TM[[#This Row],[MÃ]])</f>
        <v>0</v>
      </c>
      <c r="N98" t="str" cm="1">
        <f t="array" ref="N98">_xlfn.TEXTJOIN(";",TRUE,IF(L_Map[MÃ TM]=L_TM[[#This Row],[MÃ]],L_Map[MÃ BC],""))</f>
        <v/>
      </c>
      <c r="O98" t="str" cm="1">
        <f t="array" ref="O98">_xlfn.TEXTJOIN("; ",TRUE,IF(L_Map[MÃ TM]=L_TM[[#This Row],[MÃ]],L_Map[CHỈ TIÊU BÁO CÁO],""))</f>
        <v/>
      </c>
    </row>
    <row r="99" spans="6:15" x14ac:dyDescent="0.35">
      <c r="F99" s="6" t="s">
        <v>425</v>
      </c>
      <c r="G99" s="6" t="s">
        <v>426</v>
      </c>
      <c r="H99" s="6" t="s">
        <v>424</v>
      </c>
      <c r="I99" s="6" t="s">
        <v>327</v>
      </c>
      <c r="J99" s="16">
        <v>0</v>
      </c>
      <c r="K99" s="16"/>
      <c r="L99" s="16"/>
      <c r="M99">
        <f>COUNTIFS(L_Map[MÃ TM],L_TM[[#This Row],[MÃ]])</f>
        <v>0</v>
      </c>
      <c r="N99" t="str" cm="1">
        <f t="array" ref="N99">_xlfn.TEXTJOIN(";",TRUE,IF(L_Map[MÃ TM]=L_TM[[#This Row],[MÃ]],L_Map[MÃ BC],""))</f>
        <v/>
      </c>
      <c r="O99" t="str" cm="1">
        <f t="array" ref="O99">_xlfn.TEXTJOIN("; ",TRUE,IF(L_Map[MÃ TM]=L_TM[[#This Row],[MÃ]],L_Map[CHỈ TIÊU BÁO CÁO],""))</f>
        <v/>
      </c>
    </row>
    <row r="100" spans="6:15" x14ac:dyDescent="0.35">
      <c r="F100" s="6" t="s">
        <v>427</v>
      </c>
      <c r="G100" s="6" t="s">
        <v>428</v>
      </c>
      <c r="H100" s="6" t="s">
        <v>424</v>
      </c>
      <c r="I100" s="6" t="s">
        <v>327</v>
      </c>
      <c r="J100" s="16">
        <v>0</v>
      </c>
      <c r="K100" s="16"/>
      <c r="L100" s="16"/>
      <c r="M100">
        <f>COUNTIFS(L_Map[MÃ TM],L_TM[[#This Row],[MÃ]])</f>
        <v>0</v>
      </c>
      <c r="N100" t="str" cm="1">
        <f t="array" ref="N100">_xlfn.TEXTJOIN(";",TRUE,IF(L_Map[MÃ TM]=L_TM[[#This Row],[MÃ]],L_Map[MÃ BC],""))</f>
        <v/>
      </c>
      <c r="O100" t="str" cm="1">
        <f t="array" ref="O100">_xlfn.TEXTJOIN("; ",TRUE,IF(L_Map[MÃ TM]=L_TM[[#This Row],[MÃ]],L_Map[CHỈ TIÊU BÁO CÁO],""))</f>
        <v/>
      </c>
    </row>
    <row r="101" spans="6:15" x14ac:dyDescent="0.35">
      <c r="F101" s="6" t="s">
        <v>429</v>
      </c>
      <c r="G101" s="6" t="s">
        <v>430</v>
      </c>
      <c r="H101" s="6" t="s">
        <v>424</v>
      </c>
      <c r="I101" s="6" t="s">
        <v>327</v>
      </c>
      <c r="J101" s="16">
        <v>0</v>
      </c>
      <c r="K101" s="16"/>
      <c r="L101" s="16"/>
      <c r="M101">
        <f>COUNTIFS(L_Map[MÃ TM],L_TM[[#This Row],[MÃ]])</f>
        <v>0</v>
      </c>
      <c r="N101" t="str" cm="1">
        <f t="array" ref="N101">_xlfn.TEXTJOIN(";",TRUE,IF(L_Map[MÃ TM]=L_TM[[#This Row],[MÃ]],L_Map[MÃ BC],""))</f>
        <v/>
      </c>
      <c r="O101" t="str" cm="1">
        <f t="array" ref="O101">_xlfn.TEXTJOIN("; ",TRUE,IF(L_Map[MÃ TM]=L_TM[[#This Row],[MÃ]],L_Map[CHỈ TIÊU BÁO CÁO],""))</f>
        <v/>
      </c>
    </row>
  </sheetData>
  <mergeCells count="1">
    <mergeCell ref="A1:A4"/>
  </mergeCells>
  <hyperlinks>
    <hyperlink ref="A16" location="BCTC!A1" display="Chỉ tiêu báo cáo tài chính" xr:uid="{3ACEC9ED-2B46-4166-9A8E-14475418E4D3}"/>
    <hyperlink ref="A18" location="CTTM!A1" display="Chỉ tiêu thuyết minh" xr:uid="{9529DBC2-0D5B-401F-B8D6-3951219E62D4}"/>
    <hyperlink ref="A26" location="Khác!A1" display="Danh mục khác" xr:uid="{7C82E1D2-2FD5-4307-AD56-6AFF25740919}"/>
    <hyperlink ref="A10" location="'Công ty'!A1" display="Danh mục công ty" xr:uid="{E1F515E0-147D-45A2-9F83-E60ACF1D8FFE}"/>
    <hyperlink ref="A22" location="'Dòng tiền'!A1" display="Chỉ tiêu dòng tiền" xr:uid="{7D3271F4-50EA-4666-BC91-2FB84F89D736}"/>
    <hyperlink ref="A20" location="'Map mã'!A1" display="Map chỉ tiêu BC-TM" xr:uid="{EA35C520-95D0-40EC-B3C1-97255F980EF9}"/>
    <hyperlink ref="A28" location="'✅'!A1" display="Tùy chọn" xr:uid="{FA89B95A-32D1-4D05-AD49-AD16670C935B}"/>
    <hyperlink ref="A24" location="'Vốn vay'!A1" display="Vốn vay" xr:uid="{95CD983E-E5FC-4136-80EE-4B945722D3F6}"/>
    <hyperlink ref="A14" location="TKKT!A1" display="Tài khoản kế toán" xr:uid="{0B31019D-3E94-499E-956A-FB2F36856F28}"/>
    <hyperlink ref="A12" location="TTCty!A1" display="Thông tin công ty" xr:uid="{B2E2D8C1-D173-428B-8733-72C076BFDF03}"/>
    <hyperlink ref="A8" location="'Tập đoàn'!A1" display="Tập đoàn" xr:uid="{457B556F-07A5-4209-97D1-168E571D88E8}"/>
  </hyperlinks>
  <pageMargins left="0.7" right="0.7" top="0.75" bottom="0.75" header="0.3" footer="0.3"/>
  <tableParts count="2">
    <tablePart r:id="rId1"/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BC990C4C-20E0-499D-A89E-9F95C517E257}">
          <x14:formula1>
            <xm:f>_xlfn.ANCHORARRAY(↓!$E$2)</xm:f>
          </x14:formula1>
          <xm:sqref>I6:I101</xm:sqref>
        </x14:dataValidation>
        <x14:dataValidation type="list" allowBlank="1" showInputMessage="1" xr:uid="{ACCC514B-9618-4015-BEAE-ECB3B203BF25}">
          <x14:formula1>
            <xm:f>_xlfn.ANCHORARRAY(↓!$D$2)</xm:f>
          </x14:formula1>
          <xm:sqref>H6:H101</xm:sqref>
        </x14:dataValidation>
        <x14:dataValidation type="list" allowBlank="1" showInputMessage="1" xr:uid="{09628885-BA7B-45E7-B776-6D31A6439620}">
          <x14:formula1>
            <xm:f>_xlfn.ANCHORARRAY(↓!$J$2)</xm:f>
          </x14:formula1>
          <xm:sqref>L6:L101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006A7-78E2-498F-8970-98C20AD4E7EB}">
  <sheetPr codeName="Sheet4">
    <tabColor rgb="FFFFF2CC"/>
  </sheetPr>
  <dimension ref="A1:I128"/>
  <sheetViews>
    <sheetView showGridLines="0" zoomScaleNormal="100" workbookViewId="0">
      <pane ySplit="5" topLeftCell="A30" activePane="bottomLeft" state="frozen"/>
      <selection activeCell="H20" sqref="H20"/>
      <selection pane="bottomLeft" activeCell="E30" sqref="E30"/>
    </sheetView>
  </sheetViews>
  <sheetFormatPr defaultRowHeight="12.9" x14ac:dyDescent="0.35"/>
  <cols>
    <col min="1" max="1" width="27.4140625" style="2" customWidth="1"/>
    <col min="3" max="3" width="10.58203125" customWidth="1"/>
    <col min="4" max="4" width="4.33203125" customWidth="1"/>
    <col min="5" max="5" width="10.58203125" customWidth="1"/>
    <col min="6" max="6" width="4.33203125" customWidth="1"/>
    <col min="7" max="7" width="7.58203125" customWidth="1"/>
    <col min="8" max="8" width="40.58203125" customWidth="1"/>
    <col min="9" max="9" width="40.4140625" customWidth="1"/>
    <col min="11" max="21" width="8"/>
    <col min="22" max="32" width="8" customWidth="1"/>
  </cols>
  <sheetData>
    <row r="1" spans="1:9" x14ac:dyDescent="0.35">
      <c r="A1" s="25" t="str">
        <f>'✅'!A1</f>
        <v>TasecoLand</v>
      </c>
    </row>
    <row r="2" spans="1:9" x14ac:dyDescent="0.35">
      <c r="A2" s="25"/>
    </row>
    <row r="3" spans="1:9" x14ac:dyDescent="0.35">
      <c r="A3" s="25"/>
      <c r="B3" s="4"/>
      <c r="H3" t="s">
        <v>431</v>
      </c>
    </row>
    <row r="4" spans="1:9" x14ac:dyDescent="0.35">
      <c r="A4" s="25"/>
      <c r="C4" t="s">
        <v>42</v>
      </c>
      <c r="E4" t="s">
        <v>42</v>
      </c>
    </row>
    <row r="5" spans="1:9" x14ac:dyDescent="0.35">
      <c r="A5" s="5" t="str">
        <f>'Công ty'!A5</f>
        <v>BCTC hợp nhất</v>
      </c>
      <c r="C5" s="14" t="s">
        <v>432</v>
      </c>
      <c r="D5" t="s">
        <v>433</v>
      </c>
      <c r="E5" s="14" t="s">
        <v>229</v>
      </c>
      <c r="F5" t="s">
        <v>434</v>
      </c>
      <c r="G5" t="s">
        <v>308</v>
      </c>
      <c r="H5" t="s">
        <v>435</v>
      </c>
      <c r="I5" s="14" t="s">
        <v>230</v>
      </c>
    </row>
    <row r="6" spans="1:9" hidden="1" x14ac:dyDescent="0.35">
      <c r="C6" s="6" t="s">
        <v>194</v>
      </c>
      <c r="D6">
        <f>IF(L_Map[[#This Row],[MÃ BC]]&lt;&gt;"",COUNTIFS(L_Map[MÃ BC],L_Map[[#This Row],[MÃ BC]]),0)</f>
        <v>2</v>
      </c>
      <c r="E6" s="6" t="s">
        <v>127</v>
      </c>
      <c r="F6">
        <f>IF(L_Map[[#This Row],[MÃ TM]]&lt;&gt;"",COUNTIFS(L_Map[MÃ TM],L_Map[[#This Row],[MÃ TM]]),0)</f>
        <v>1</v>
      </c>
      <c r="G6">
        <f>IF(_xlfn.XLOOKUP(L_Map[[#This Row],[MÃ TM]],L_TM[MÃ],L_TM[BCR],0),1,0)</f>
        <v>0</v>
      </c>
      <c r="H6" t="str">
        <f>_xlfn.XLOOKUP(L_Map[[#This Row],[MÃ BC]],L_FS[MÃ],L_FS[CHỈ TIÊU],"-")</f>
        <v>Doanh thu bán hàng &amp; cung cấp dịch vụ</v>
      </c>
      <c r="I6" t="str">
        <f>_xlfn.XLOOKUP(L_Map[[#This Row],[MÃ TM]],L_TM[MÃ],L_TM[CHỈ TIÊU],"-")</f>
        <v>Doanh thu bán hàng</v>
      </c>
    </row>
    <row r="7" spans="1:9" hidden="1" x14ac:dyDescent="0.35">
      <c r="C7" s="6" t="s">
        <v>194</v>
      </c>
      <c r="D7">
        <f>IF(L_Map[[#This Row],[MÃ BC]]&lt;&gt;"",COUNTIFS(L_Map[MÃ BC],L_Map[[#This Row],[MÃ BC]]),0)</f>
        <v>2</v>
      </c>
      <c r="E7" s="6" t="s">
        <v>412</v>
      </c>
      <c r="F7">
        <f>IF(L_Map[[#This Row],[MÃ TM]]&lt;&gt;"",COUNTIFS(L_Map[MÃ TM],L_Map[[#This Row],[MÃ TM]]),0)</f>
        <v>1</v>
      </c>
      <c r="G7">
        <f>IF(_xlfn.XLOOKUP(L_Map[[#This Row],[MÃ TM]],L_TM[MÃ],L_TM[BCR],0),1,0)</f>
        <v>1</v>
      </c>
      <c r="H7" t="str">
        <f>_xlfn.XLOOKUP(L_Map[[#This Row],[MÃ BC]],L_FS[MÃ],L_FS[CHỈ TIÊU],"-")</f>
        <v>Doanh thu bán hàng &amp; cung cấp dịch vụ</v>
      </c>
      <c r="I7" t="str">
        <f>_xlfn.XLOOKUP(L_Map[[#This Row],[MÃ TM]],L_TM[MÃ],L_TM[CHỈ TIÊU],"-")</f>
        <v>Doanh thu bán hàng (BCR)</v>
      </c>
    </row>
    <row r="8" spans="1:9" hidden="1" x14ac:dyDescent="0.35">
      <c r="A8" s="8" t="s">
        <v>6</v>
      </c>
      <c r="C8" s="6" t="s">
        <v>197</v>
      </c>
      <c r="D8">
        <f>IF(L_Map[[#This Row],[MÃ BC]]&lt;&gt;"",COUNTIFS(L_Map[MÃ BC],L_Map[[#This Row],[MÃ BC]]),0)</f>
        <v>1</v>
      </c>
      <c r="E8" s="6" t="s">
        <v>70</v>
      </c>
      <c r="F8">
        <f>IF(L_Map[[#This Row],[MÃ TM]]&lt;&gt;"",COUNTIFS(L_Map[MÃ TM],L_Map[[#This Row],[MÃ TM]]),0)</f>
        <v>1</v>
      </c>
      <c r="G8">
        <f>IF(_xlfn.XLOOKUP(L_Map[[#This Row],[MÃ TM]],L_TM[MÃ],L_TM[BCR],0),1,0)</f>
        <v>0</v>
      </c>
      <c r="H8" t="str">
        <f>_xlfn.XLOOKUP(L_Map[[#This Row],[MÃ BC]],L_FS[MÃ],L_FS[CHỈ TIÊU],"-")</f>
        <v>Các khoản giảm trừ</v>
      </c>
      <c r="I8" t="str">
        <f>_xlfn.XLOOKUP(L_Map[[#This Row],[MÃ TM]],L_TM[MÃ],L_TM[CHỈ TIÊU],"-")</f>
        <v>Giảm trừ doanh thu</v>
      </c>
    </row>
    <row r="9" spans="1:9" hidden="1" x14ac:dyDescent="0.35">
      <c r="C9" s="6" t="s">
        <v>199</v>
      </c>
      <c r="D9">
        <f>IF(L_Map[[#This Row],[MÃ BC]]&lt;&gt;"",COUNTIFS(L_Map[MÃ BC],L_Map[[#This Row],[MÃ BC]]),0)</f>
        <v>3</v>
      </c>
      <c r="E9" s="6" t="s">
        <v>147</v>
      </c>
      <c r="F9">
        <f>IF(L_Map[[#This Row],[MÃ TM]]&lt;&gt;"",COUNTIFS(L_Map[MÃ TM],L_Map[[#This Row],[MÃ TM]]),0)</f>
        <v>1</v>
      </c>
      <c r="G9">
        <f>IF(_xlfn.XLOOKUP(L_Map[[#This Row],[MÃ TM]],L_TM[MÃ],L_TM[BCR],0),1,0)</f>
        <v>0</v>
      </c>
      <c r="H9" t="str">
        <f>_xlfn.XLOOKUP(L_Map[[#This Row],[MÃ BC]],L_FS[MÃ],L_FS[CHỈ TIÊU],"-")</f>
        <v>Giá vốn hàng bán</v>
      </c>
      <c r="I9" t="str">
        <f>_xlfn.XLOOKUP(L_Map[[#This Row],[MÃ TM]],L_TM[MÃ],L_TM[CHỈ TIÊU],"-")</f>
        <v>Giá vốn hàng bán</v>
      </c>
    </row>
    <row r="10" spans="1:9" hidden="1" x14ac:dyDescent="0.35">
      <c r="A10" s="8" t="s">
        <v>7</v>
      </c>
      <c r="C10" s="6" t="s">
        <v>199</v>
      </c>
      <c r="D10">
        <f>IF(L_Map[[#This Row],[MÃ BC]]&lt;&gt;"",COUNTIFS(L_Map[MÃ BC],L_Map[[#This Row],[MÃ BC]]),0)</f>
        <v>3</v>
      </c>
      <c r="E10" s="6" t="s">
        <v>414</v>
      </c>
      <c r="F10">
        <f>IF(L_Map[[#This Row],[MÃ TM]]&lt;&gt;"",COUNTIFS(L_Map[MÃ TM],L_Map[[#This Row],[MÃ TM]]),0)</f>
        <v>1</v>
      </c>
      <c r="G10">
        <f>IF(_xlfn.XLOOKUP(L_Map[[#This Row],[MÃ TM]],L_TM[MÃ],L_TM[BCR],0),1,0)</f>
        <v>1</v>
      </c>
      <c r="H10" t="str">
        <f>_xlfn.XLOOKUP(L_Map[[#This Row],[MÃ BC]],L_FS[MÃ],L_FS[CHỈ TIÊU],"-")</f>
        <v>Giá vốn hàng bán</v>
      </c>
      <c r="I10" t="str">
        <f>_xlfn.XLOOKUP(L_Map[[#This Row],[MÃ TM]],L_TM[MÃ],L_TM[CHỈ TIÊU],"-")</f>
        <v>Giá vốn hàng bán (BCR)</v>
      </c>
    </row>
    <row r="11" spans="1:9" hidden="1" x14ac:dyDescent="0.35">
      <c r="C11" s="6" t="s">
        <v>199</v>
      </c>
      <c r="D11">
        <f>IF(L_Map[[#This Row],[MÃ BC]]&lt;&gt;"",COUNTIFS(L_Map[MÃ BC],L_Map[[#This Row],[MÃ BC]]),0)</f>
        <v>3</v>
      </c>
      <c r="E11" s="6" t="s">
        <v>420</v>
      </c>
      <c r="F11">
        <f>IF(L_Map[[#This Row],[MÃ TM]]&lt;&gt;"",COUNTIFS(L_Map[MÃ TM],L_Map[[#This Row],[MÃ TM]]),0)</f>
        <v>3</v>
      </c>
      <c r="G11">
        <f>IF(_xlfn.XLOOKUP(L_Map[[#This Row],[MÃ TM]],L_TM[MÃ],L_TM[BCR],0),1,0)</f>
        <v>0</v>
      </c>
      <c r="H11" t="str">
        <f>_xlfn.XLOOKUP(L_Map[[#This Row],[MÃ BC]],L_FS[MÃ],L_FS[CHỈ TIÊU],"-")</f>
        <v>Giá vốn hàng bán</v>
      </c>
      <c r="I11" t="str">
        <f>_xlfn.XLOOKUP(L_Map[[#This Row],[MÃ TM]],L_TM[MÃ],L_TM[CHỈ TIÊU],"-")</f>
        <v>Chi phí SXKD theo yếu tố</v>
      </c>
    </row>
    <row r="12" spans="1:9" hidden="1" x14ac:dyDescent="0.35">
      <c r="A12" s="8" t="s">
        <v>8</v>
      </c>
      <c r="C12" s="6" t="s">
        <v>196</v>
      </c>
      <c r="D12">
        <f>IF(L_Map[[#This Row],[MÃ BC]]&lt;&gt;"",COUNTIFS(L_Map[MÃ BC],L_Map[[#This Row],[MÃ BC]]),0)</f>
        <v>1</v>
      </c>
      <c r="E12" s="6" t="s">
        <v>126</v>
      </c>
      <c r="F12">
        <f>IF(L_Map[[#This Row],[MÃ TM]]&lt;&gt;"",COUNTIFS(L_Map[MÃ TM],L_Map[[#This Row],[MÃ TM]]),0)</f>
        <v>1</v>
      </c>
      <c r="G12">
        <f>IF(_xlfn.XLOOKUP(L_Map[[#This Row],[MÃ TM]],L_TM[MÃ],L_TM[BCR],0),1,0)</f>
        <v>0</v>
      </c>
      <c r="H12" t="str">
        <f>_xlfn.XLOOKUP(L_Map[[#This Row],[MÃ BC]],L_FS[MÃ],L_FS[CHỈ TIÊU],"-")</f>
        <v>Doanh thu hoạt động tài chính</v>
      </c>
      <c r="I12" t="str">
        <f>_xlfn.XLOOKUP(L_Map[[#This Row],[MÃ TM]],L_TM[MÃ],L_TM[CHỈ TIÊU],"-")</f>
        <v>Doanh thu tài chính</v>
      </c>
    </row>
    <row r="13" spans="1:9" hidden="1" x14ac:dyDescent="0.35">
      <c r="C13" s="6" t="s">
        <v>201</v>
      </c>
      <c r="D13">
        <f>IF(L_Map[[#This Row],[MÃ BC]]&lt;&gt;"",COUNTIFS(L_Map[MÃ BC],L_Map[[#This Row],[MÃ BC]]),0)</f>
        <v>1</v>
      </c>
      <c r="E13" s="6" t="s">
        <v>71</v>
      </c>
      <c r="F13">
        <f>IF(L_Map[[#This Row],[MÃ TM]]&lt;&gt;"",COUNTIFS(L_Map[MÃ TM],L_Map[[#This Row],[MÃ TM]]),0)</f>
        <v>1</v>
      </c>
      <c r="G13">
        <f>IF(_xlfn.XLOOKUP(L_Map[[#This Row],[MÃ TM]],L_TM[MÃ],L_TM[BCR],0),1,0)</f>
        <v>0</v>
      </c>
      <c r="H13" s="18" t="str">
        <f>_xlfn.XLOOKUP(L_Map[[#This Row],[MÃ BC]],L_FS[MÃ],L_FS[CHỈ TIÊU],"-")</f>
        <v>Chi phí tài chính</v>
      </c>
      <c r="I13" t="str">
        <f>_xlfn.XLOOKUP(L_Map[[#This Row],[MÃ TM]],L_TM[MÃ],L_TM[CHỈ TIÊU],"-")</f>
        <v>Chi phí tài chính</v>
      </c>
    </row>
    <row r="14" spans="1:9" hidden="1" x14ac:dyDescent="0.35">
      <c r="A14" s="8" t="s">
        <v>9</v>
      </c>
      <c r="C14" s="6" t="s">
        <v>203</v>
      </c>
      <c r="D14">
        <f>IF(L_Map[[#This Row],[MÃ BC]]&lt;&gt;"",COUNTIFS(L_Map[MÃ BC],L_Map[[#This Row],[MÃ BC]]),0)</f>
        <v>1</v>
      </c>
      <c r="E14" s="6"/>
      <c r="F14">
        <f>IF(L_Map[[#This Row],[MÃ TM]]&lt;&gt;"",COUNTIFS(L_Map[MÃ TM],L_Map[[#This Row],[MÃ TM]]),0)</f>
        <v>0</v>
      </c>
      <c r="G14">
        <f>IF(_xlfn.XLOOKUP(L_Map[[#This Row],[MÃ TM]],L_TM[MÃ],L_TM[BCR],0),1,0)</f>
        <v>0</v>
      </c>
      <c r="H14" t="str">
        <f>_xlfn.XLOOKUP(L_Map[[#This Row],[MÃ BC]],L_FS[MÃ],L_FS[CHỈ TIÊU],"-")</f>
        <v>- Trong đó: chi phí lãi vay</v>
      </c>
      <c r="I14" t="str">
        <f>_xlfn.XLOOKUP(L_Map[[#This Row],[MÃ TM]],L_TM[MÃ],L_TM[CHỈ TIÊU],"-")</f>
        <v>-</v>
      </c>
    </row>
    <row r="15" spans="1:9" hidden="1" x14ac:dyDescent="0.35">
      <c r="C15" s="6" t="s">
        <v>205</v>
      </c>
      <c r="D15">
        <f>IF(L_Map[[#This Row],[MÃ BC]]&lt;&gt;"",COUNTIFS(L_Map[MÃ BC],L_Map[[#This Row],[MÃ BC]]),0)</f>
        <v>2</v>
      </c>
      <c r="E15" s="6" t="s">
        <v>153</v>
      </c>
      <c r="F15">
        <f>IF(L_Map[[#This Row],[MÃ TM]]&lt;&gt;"",COUNTIFS(L_Map[MÃ TM],L_Map[[#This Row],[MÃ TM]]),0)</f>
        <v>1</v>
      </c>
      <c r="G15">
        <f>IF(_xlfn.XLOOKUP(L_Map[[#This Row],[MÃ TM]],L_TM[MÃ],L_TM[BCR],0),1,0)</f>
        <v>0</v>
      </c>
      <c r="H15" t="str">
        <f>_xlfn.XLOOKUP(L_Map[[#This Row],[MÃ BC]],L_FS[MÃ],L_FS[CHỈ TIÊU],"-")</f>
        <v>Chi phí bán hàng</v>
      </c>
      <c r="I15" t="str">
        <f>_xlfn.XLOOKUP(L_Map[[#This Row],[MÃ TM]],L_TM[MÃ],L_TM[CHỈ TIÊU],"-")</f>
        <v>Chi phí bán hàng</v>
      </c>
    </row>
    <row r="16" spans="1:9" hidden="1" x14ac:dyDescent="0.35">
      <c r="A16" s="8" t="s">
        <v>10</v>
      </c>
      <c r="C16" s="6" t="s">
        <v>205</v>
      </c>
      <c r="D16">
        <f>IF(L_Map[[#This Row],[MÃ BC]]&lt;&gt;"",COUNTIFS(L_Map[MÃ BC],L_Map[[#This Row],[MÃ BC]]),0)</f>
        <v>2</v>
      </c>
      <c r="E16" s="6" t="s">
        <v>420</v>
      </c>
      <c r="F16">
        <f>IF(L_Map[[#This Row],[MÃ TM]]&lt;&gt;"",COUNTIFS(L_Map[MÃ TM],L_Map[[#This Row],[MÃ TM]]),0)</f>
        <v>3</v>
      </c>
      <c r="G16">
        <f>IF(_xlfn.XLOOKUP(L_Map[[#This Row],[MÃ TM]],L_TM[MÃ],L_TM[BCR],0),1,0)</f>
        <v>0</v>
      </c>
      <c r="H16" t="str">
        <f>_xlfn.XLOOKUP(L_Map[[#This Row],[MÃ BC]],L_FS[MÃ],L_FS[CHỈ TIÊU],"-")</f>
        <v>Chi phí bán hàng</v>
      </c>
      <c r="I16" t="str">
        <f>_xlfn.XLOOKUP(L_Map[[#This Row],[MÃ TM]],L_TM[MÃ],L_TM[CHỈ TIÊU],"-")</f>
        <v>Chi phí SXKD theo yếu tố</v>
      </c>
    </row>
    <row r="17" spans="1:9" hidden="1" x14ac:dyDescent="0.35">
      <c r="C17" s="6" t="s">
        <v>207</v>
      </c>
      <c r="D17">
        <f>IF(L_Map[[#This Row],[MÃ BC]]&lt;&gt;"",COUNTIFS(L_Map[MÃ BC],L_Map[[#This Row],[MÃ BC]]),0)</f>
        <v>2</v>
      </c>
      <c r="E17" s="6" t="s">
        <v>158</v>
      </c>
      <c r="F17">
        <f>IF(L_Map[[#This Row],[MÃ TM]]&lt;&gt;"",COUNTIFS(L_Map[MÃ TM],L_Map[[#This Row],[MÃ TM]]),0)</f>
        <v>1</v>
      </c>
      <c r="G17">
        <f>IF(_xlfn.XLOOKUP(L_Map[[#This Row],[MÃ TM]],L_TM[MÃ],L_TM[BCR],0),1,0)</f>
        <v>0</v>
      </c>
      <c r="H17" t="str">
        <f>_xlfn.XLOOKUP(L_Map[[#This Row],[MÃ BC]],L_FS[MÃ],L_FS[CHỈ TIÊU],"-")</f>
        <v>Chi phí quản lý doanh nghiệp</v>
      </c>
      <c r="I17" t="str">
        <f>_xlfn.XLOOKUP(L_Map[[#This Row],[MÃ TM]],L_TM[MÃ],L_TM[CHỈ TIÊU],"-")</f>
        <v>Chi phí QLDN</v>
      </c>
    </row>
    <row r="18" spans="1:9" hidden="1" x14ac:dyDescent="0.35">
      <c r="A18" s="8" t="s">
        <v>11</v>
      </c>
      <c r="C18" s="6" t="s">
        <v>207</v>
      </c>
      <c r="D18">
        <f>IF(L_Map[[#This Row],[MÃ BC]]&lt;&gt;"",COUNTIFS(L_Map[MÃ BC],L_Map[[#This Row],[MÃ BC]]),0)</f>
        <v>2</v>
      </c>
      <c r="E18" s="6" t="s">
        <v>420</v>
      </c>
      <c r="F18">
        <f>IF(L_Map[[#This Row],[MÃ TM]]&lt;&gt;"",COUNTIFS(L_Map[MÃ TM],L_Map[[#This Row],[MÃ TM]]),0)</f>
        <v>3</v>
      </c>
      <c r="G18">
        <f>IF(_xlfn.XLOOKUP(L_Map[[#This Row],[MÃ TM]],L_TM[MÃ],L_TM[BCR],0),1,0)</f>
        <v>0</v>
      </c>
      <c r="H18" t="str">
        <f>_xlfn.XLOOKUP(L_Map[[#This Row],[MÃ BC]],L_FS[MÃ],L_FS[CHỈ TIÊU],"-")</f>
        <v>Chi phí quản lý doanh nghiệp</v>
      </c>
      <c r="I18" t="str">
        <f>_xlfn.XLOOKUP(L_Map[[#This Row],[MÃ TM]],L_TM[MÃ],L_TM[CHỈ TIÊU],"-")</f>
        <v>Chi phí SXKD theo yếu tố</v>
      </c>
    </row>
    <row r="19" spans="1:9" hidden="1" x14ac:dyDescent="0.35">
      <c r="C19" s="6" t="s">
        <v>209</v>
      </c>
      <c r="D19">
        <f>IF(L_Map[[#This Row],[MÃ BC]]&lt;&gt;"",COUNTIFS(L_Map[MÃ BC],L_Map[[#This Row],[MÃ BC]]),0)</f>
        <v>1</v>
      </c>
      <c r="E19" s="6" t="s">
        <v>417</v>
      </c>
      <c r="F19">
        <f>IF(L_Map[[#This Row],[MÃ TM]]&lt;&gt;"",COUNTIFS(L_Map[MÃ TM],L_Map[[#This Row],[MÃ TM]]),0)</f>
        <v>1</v>
      </c>
      <c r="G19">
        <f>IF(_xlfn.XLOOKUP(L_Map[[#This Row],[MÃ TM]],L_TM[MÃ],L_TM[BCR],0),1,0)</f>
        <v>0</v>
      </c>
      <c r="H19" t="str">
        <f>_xlfn.XLOOKUP(L_Map[[#This Row],[MÃ BC]],L_FS[MÃ],L_FS[CHỈ TIÊU],"-")</f>
        <v>Thu nhập khác</v>
      </c>
      <c r="I19" t="str">
        <f>_xlfn.XLOOKUP(L_Map[[#This Row],[MÃ TM]],L_TM[MÃ],L_TM[CHỈ TIÊU],"-")</f>
        <v>Thu nhập khác</v>
      </c>
    </row>
    <row r="20" spans="1:9" hidden="1" x14ac:dyDescent="0.35">
      <c r="A20" s="7" t="s">
        <v>12</v>
      </c>
      <c r="C20" s="6" t="s">
        <v>211</v>
      </c>
      <c r="D20">
        <f>IF(L_Map[[#This Row],[MÃ BC]]&lt;&gt;"",COUNTIFS(L_Map[MÃ BC],L_Map[[#This Row],[MÃ BC]]),0)</f>
        <v>1</v>
      </c>
      <c r="E20" s="6" t="s">
        <v>154</v>
      </c>
      <c r="F20">
        <f>IF(L_Map[[#This Row],[MÃ TM]]&lt;&gt;"",COUNTIFS(L_Map[MÃ TM],L_Map[[#This Row],[MÃ TM]]),0)</f>
        <v>1</v>
      </c>
      <c r="G20">
        <f>IF(_xlfn.XLOOKUP(L_Map[[#This Row],[MÃ TM]],L_TM[MÃ],L_TM[BCR],0),1,0)</f>
        <v>0</v>
      </c>
      <c r="H20" t="str">
        <f>_xlfn.XLOOKUP(L_Map[[#This Row],[MÃ BC]],L_FS[MÃ],L_FS[CHỈ TIÊU],"-")</f>
        <v>Chi phí khác</v>
      </c>
      <c r="I20" t="str">
        <f>_xlfn.XLOOKUP(L_Map[[#This Row],[MÃ TM]],L_TM[MÃ],L_TM[CHỈ TIÊU],"-")</f>
        <v>Chi phí khác</v>
      </c>
    </row>
    <row r="21" spans="1:9" hidden="1" x14ac:dyDescent="0.35">
      <c r="C21" s="6" t="s">
        <v>213</v>
      </c>
      <c r="D21">
        <f>IF(L_Map[[#This Row],[MÃ BC]]&lt;&gt;"",COUNTIFS(L_Map[MÃ BC],L_Map[[#This Row],[MÃ BC]]),0)</f>
        <v>1</v>
      </c>
      <c r="E21" s="6" t="s">
        <v>418</v>
      </c>
      <c r="F21">
        <f>IF(L_Map[[#This Row],[MÃ TM]]&lt;&gt;"",COUNTIFS(L_Map[MÃ TM],L_Map[[#This Row],[MÃ TM]]),0)</f>
        <v>1</v>
      </c>
      <c r="G21">
        <f>IF(_xlfn.XLOOKUP(L_Map[[#This Row],[MÃ TM]],L_TM[MÃ],L_TM[BCR],0),1,0)</f>
        <v>0</v>
      </c>
      <c r="H21" t="str">
        <f>_xlfn.XLOOKUP(L_Map[[#This Row],[MÃ BC]],L_FS[MÃ],L_FS[CHỈ TIÊU],"-")</f>
        <v>Chi phí thuế TNDN hiện hành</v>
      </c>
      <c r="I21" t="str">
        <f>_xlfn.XLOOKUP(L_Map[[#This Row],[MÃ TM]],L_TM[MÃ],L_TM[CHỈ TIÊU],"-")</f>
        <v>Chi phí thuế TNDN hiện hành</v>
      </c>
    </row>
    <row r="22" spans="1:9" hidden="1" x14ac:dyDescent="0.35">
      <c r="A22" s="8" t="s">
        <v>13</v>
      </c>
      <c r="C22" s="6" t="s">
        <v>215</v>
      </c>
      <c r="D22">
        <f>IF(L_Map[[#This Row],[MÃ BC]]&lt;&gt;"",COUNTIFS(L_Map[MÃ BC],L_Map[[#This Row],[MÃ BC]]),0)</f>
        <v>1</v>
      </c>
      <c r="E22" s="6" t="s">
        <v>419</v>
      </c>
      <c r="F22">
        <f>IF(L_Map[[#This Row],[MÃ TM]]&lt;&gt;"",COUNTIFS(L_Map[MÃ TM],L_Map[[#This Row],[MÃ TM]]),0)</f>
        <v>1</v>
      </c>
      <c r="G22">
        <f>IF(_xlfn.XLOOKUP(L_Map[[#This Row],[MÃ TM]],L_TM[MÃ],L_TM[BCR],0),1,0)</f>
        <v>0</v>
      </c>
      <c r="H22" t="str">
        <f>_xlfn.XLOOKUP(L_Map[[#This Row],[MÃ BC]],L_FS[MÃ],L_FS[CHỈ TIÊU],"-")</f>
        <v>Chi phí thuế TNDN hoãn lại</v>
      </c>
      <c r="I22" t="str">
        <f>_xlfn.XLOOKUP(L_Map[[#This Row],[MÃ TM]],L_TM[MÃ],L_TM[CHỈ TIÊU],"-")</f>
        <v>Chi phí thuế TNDN hoãn lại</v>
      </c>
    </row>
    <row r="23" spans="1:9" hidden="1" x14ac:dyDescent="0.35">
      <c r="C23" s="6" t="s">
        <v>239</v>
      </c>
      <c r="D23">
        <f>IF(L_Map[[#This Row],[MÃ BC]]&lt;&gt;"",COUNTIFS(L_Map[MÃ BC],L_Map[[#This Row],[MÃ BC]]),0)</f>
        <v>1</v>
      </c>
      <c r="E23" s="6"/>
      <c r="F23">
        <f>IF(L_Map[[#This Row],[MÃ TM]]&lt;&gt;"",COUNTIFS(L_Map[MÃ TM],L_Map[[#This Row],[MÃ TM]]),0)</f>
        <v>0</v>
      </c>
      <c r="G23">
        <f>IF(_xlfn.XLOOKUP(L_Map[[#This Row],[MÃ TM]],L_TM[MÃ],L_TM[BCR],0),1,0)</f>
        <v>0</v>
      </c>
      <c r="H23" t="str">
        <f>_xlfn.XLOOKUP(L_Map[[#This Row],[MÃ BC]],L_FS[MÃ],L_FS[CHỈ TIÊU],"-")</f>
        <v>Lợi nhuận sau thuế của công ty mẹ</v>
      </c>
      <c r="I23" t="str">
        <f>_xlfn.XLOOKUP(L_Map[[#This Row],[MÃ TM]],L_TM[MÃ],L_TM[CHỈ TIÊU],"-")</f>
        <v>-</v>
      </c>
    </row>
    <row r="24" spans="1:9" hidden="1" x14ac:dyDescent="0.35">
      <c r="A24" s="8" t="s">
        <v>14</v>
      </c>
      <c r="C24" s="6" t="s">
        <v>217</v>
      </c>
      <c r="D24">
        <f>IF(L_Map[[#This Row],[MÃ BC]]&lt;&gt;"",COUNTIFS(L_Map[MÃ BC],L_Map[[#This Row],[MÃ BC]]),0)</f>
        <v>1</v>
      </c>
      <c r="E24" s="6"/>
      <c r="F24">
        <f>IF(L_Map[[#This Row],[MÃ TM]]&lt;&gt;"",COUNTIFS(L_Map[MÃ TM],L_Map[[#This Row],[MÃ TM]]),0)</f>
        <v>0</v>
      </c>
      <c r="G24">
        <f>IF(_xlfn.XLOOKUP(L_Map[[#This Row],[MÃ TM]],L_TM[MÃ],L_TM[BCR],0),1,0)</f>
        <v>0</v>
      </c>
      <c r="H24" t="str">
        <f>_xlfn.XLOOKUP(L_Map[[#This Row],[MÃ BC]],L_FS[MÃ],L_FS[CHỈ TIÊU],"-")</f>
        <v>Lợi nhuận sau thuế của CĐ không ks</v>
      </c>
      <c r="I24" t="str">
        <f>_xlfn.XLOOKUP(L_Map[[#This Row],[MÃ TM]],L_TM[MÃ],L_TM[CHỈ TIÊU],"-")</f>
        <v>-</v>
      </c>
    </row>
    <row r="25" spans="1:9" hidden="1" x14ac:dyDescent="0.35">
      <c r="C25" s="6" t="s">
        <v>56</v>
      </c>
      <c r="D25">
        <f>IF(L_Map[[#This Row],[MÃ BC]]&lt;&gt;"",COUNTIFS(L_Map[MÃ BC],L_Map[[#This Row],[MÃ BC]]),0)</f>
        <v>1</v>
      </c>
      <c r="E25" s="6" t="s">
        <v>315</v>
      </c>
      <c r="F25">
        <f>IF(L_Map[[#This Row],[MÃ TM]]&lt;&gt;"",COUNTIFS(L_Map[MÃ TM],L_Map[[#This Row],[MÃ TM]]),0)</f>
        <v>2</v>
      </c>
      <c r="G25">
        <f>IF(_xlfn.XLOOKUP(L_Map[[#This Row],[MÃ TM]],L_TM[MÃ],L_TM[BCR],0),1,0)</f>
        <v>0</v>
      </c>
      <c r="H25" t="str">
        <f>_xlfn.XLOOKUP(L_Map[[#This Row],[MÃ BC]],L_FS[MÃ],L_FS[CHỈ TIÊU],"-")</f>
        <v>Tiền</v>
      </c>
      <c r="I25" t="str">
        <f>_xlfn.XLOOKUP(L_Map[[#This Row],[MÃ TM]],L_TM[MÃ],L_TM[CHỈ TIÊU],"-")</f>
        <v>Tiền và tương đương tiền</v>
      </c>
    </row>
    <row r="26" spans="1:9" hidden="1" x14ac:dyDescent="0.35">
      <c r="A26" s="8" t="s">
        <v>15</v>
      </c>
      <c r="C26" s="6" t="s">
        <v>58</v>
      </c>
      <c r="D26">
        <f>IF(L_Map[[#This Row],[MÃ BC]]&lt;&gt;"",COUNTIFS(L_Map[MÃ BC],L_Map[[#This Row],[MÃ BC]]),0)</f>
        <v>1</v>
      </c>
      <c r="E26" s="6" t="s">
        <v>315</v>
      </c>
      <c r="F26">
        <f>IF(L_Map[[#This Row],[MÃ TM]]&lt;&gt;"",COUNTIFS(L_Map[MÃ TM],L_Map[[#This Row],[MÃ TM]]),0)</f>
        <v>2</v>
      </c>
      <c r="G26">
        <f>IF(_xlfn.XLOOKUP(L_Map[[#This Row],[MÃ TM]],L_TM[MÃ],L_TM[BCR],0),1,0)</f>
        <v>0</v>
      </c>
      <c r="H26" t="str">
        <f>_xlfn.XLOOKUP(L_Map[[#This Row],[MÃ BC]],L_FS[MÃ],L_FS[CHỈ TIÊU],"-")</f>
        <v>Các khoản tương đương tiền</v>
      </c>
      <c r="I26" t="str">
        <f>_xlfn.XLOOKUP(L_Map[[#This Row],[MÃ TM]],L_TM[MÃ],L_TM[CHỈ TIÊU],"-")</f>
        <v>Tiền và tương đương tiền</v>
      </c>
    </row>
    <row r="27" spans="1:9" hidden="1" x14ac:dyDescent="0.35">
      <c r="C27" s="6" t="s">
        <v>60</v>
      </c>
      <c r="D27">
        <f>IF(L_Map[[#This Row],[MÃ BC]]&lt;&gt;"",COUNTIFS(L_Map[MÃ BC],L_Map[[#This Row],[MÃ BC]]),0)</f>
        <v>1</v>
      </c>
      <c r="E27" s="6" t="s">
        <v>207</v>
      </c>
      <c r="F27">
        <f>IF(L_Map[[#This Row],[MÃ TM]]&lt;&gt;"",COUNTIFS(L_Map[MÃ TM],L_Map[[#This Row],[MÃ TM]]),0)</f>
        <v>1</v>
      </c>
      <c r="G27">
        <f>IF(_xlfn.XLOOKUP(L_Map[[#This Row],[MÃ TM]],L_TM[MÃ],L_TM[BCR],0),1,0)</f>
        <v>0</v>
      </c>
      <c r="H27" t="str">
        <f>_xlfn.XLOOKUP(L_Map[[#This Row],[MÃ BC]],L_FS[MÃ],L_FS[CHỈ TIÊU],"-")</f>
        <v>Chứng khoán kinh doanh</v>
      </c>
      <c r="I27" t="str">
        <f>_xlfn.XLOOKUP(L_Map[[#This Row],[MÃ TM]],L_TM[MÃ],L_TM[CHỈ TIÊU],"-")</f>
        <v>Chứng khoán kinh doanh</v>
      </c>
    </row>
    <row r="28" spans="1:9" hidden="1" x14ac:dyDescent="0.35">
      <c r="A28" s="8" t="s">
        <v>16</v>
      </c>
      <c r="C28" s="6" t="s">
        <v>114</v>
      </c>
      <c r="D28">
        <f>IF(L_Map[[#This Row],[MÃ BC]]&lt;&gt;"",COUNTIFS(L_Map[MÃ BC],L_Map[[#This Row],[MÃ BC]]),0)</f>
        <v>1</v>
      </c>
      <c r="E28" s="6" t="s">
        <v>329</v>
      </c>
      <c r="F28">
        <f>IF(L_Map[[#This Row],[MÃ TM]]&lt;&gt;"",COUNTIFS(L_Map[MÃ TM],L_Map[[#This Row],[MÃ TM]]),0)</f>
        <v>1</v>
      </c>
      <c r="G28">
        <f>IF(_xlfn.XLOOKUP(L_Map[[#This Row],[MÃ TM]],L_TM[MÃ],L_TM[BCR],0),1,0)</f>
        <v>0</v>
      </c>
      <c r="H28" t="str">
        <f>_xlfn.XLOOKUP(L_Map[[#This Row],[MÃ BC]],L_FS[MÃ],L_FS[CHỈ TIÊU],"-")</f>
        <v>Dự phòng giảm giá chứng khoán kinh doanh (*)</v>
      </c>
      <c r="I28" t="str">
        <f>_xlfn.XLOOKUP(L_Map[[#This Row],[MÃ TM]],L_TM[MÃ],L_TM[CHỈ TIÊU],"-")</f>
        <v>Dự phòng giảm giá chứng khoán kinh doanh (*)</v>
      </c>
    </row>
    <row r="29" spans="1:9" hidden="1" x14ac:dyDescent="0.35">
      <c r="C29" s="6" t="s">
        <v>62</v>
      </c>
      <c r="D29">
        <f>IF(L_Map[[#This Row],[MÃ BC]]&lt;&gt;"",COUNTIFS(L_Map[MÃ BC],L_Map[[#This Row],[MÃ BC]]),0)</f>
        <v>1</v>
      </c>
      <c r="E29" s="6" t="s">
        <v>196</v>
      </c>
      <c r="F29">
        <f>IF(L_Map[[#This Row],[MÃ TM]]&lt;&gt;"",COUNTIFS(L_Map[MÃ TM],L_Map[[#This Row],[MÃ TM]]),0)</f>
        <v>1</v>
      </c>
      <c r="G29">
        <f>IF(_xlfn.XLOOKUP(L_Map[[#This Row],[MÃ TM]],L_TM[MÃ],L_TM[BCR],0),1,0)</f>
        <v>0</v>
      </c>
      <c r="H29" t="str">
        <f>_xlfn.XLOOKUP(L_Map[[#This Row],[MÃ BC]],L_FS[MÃ],L_FS[CHỈ TIÊU],"-")</f>
        <v>Đầu tư nắm giữ đến ngày đáo hạn ngắn hạn</v>
      </c>
      <c r="I29" t="str">
        <f>_xlfn.XLOOKUP(L_Map[[#This Row],[MÃ TM]],L_TM[MÃ],L_TM[CHỈ TIÊU],"-")</f>
        <v>Đầu tư nắm giữ đến ngày đáo hạn ngắn hạn</v>
      </c>
    </row>
    <row r="30" spans="1:9" x14ac:dyDescent="0.35">
      <c r="C30" s="6" t="s">
        <v>67</v>
      </c>
      <c r="D30">
        <f>IF(L_Map[[#This Row],[MÃ BC]]&lt;&gt;"",COUNTIFS(L_Map[MÃ BC],L_Map[[#This Row],[MÃ BC]]),0)</f>
        <v>2</v>
      </c>
      <c r="E30" s="6" t="s">
        <v>209</v>
      </c>
      <c r="F30">
        <f>IF(L_Map[[#This Row],[MÃ TM]]&lt;&gt;"",COUNTIFS(L_Map[MÃ TM],L_Map[[#This Row],[MÃ TM]]),0)</f>
        <v>1</v>
      </c>
      <c r="G30">
        <f>IF(_xlfn.XLOOKUP(L_Map[[#This Row],[MÃ TM]],L_TM[MÃ],L_TM[BCR],0),1,0)</f>
        <v>0</v>
      </c>
      <c r="H30" t="str">
        <f>_xlfn.XLOOKUP(L_Map[[#This Row],[MÃ BC]],L_FS[MÃ],L_FS[CHỈ TIÊU],"-")</f>
        <v>Phải thu ngắn hạn của khách hàng</v>
      </c>
      <c r="I30" t="str">
        <f>_xlfn.XLOOKUP(L_Map[[#This Row],[MÃ TM]],L_TM[MÃ],L_TM[CHỈ TIÊU],"-")</f>
        <v>Phải thu của khách hàng ngắn hạn</v>
      </c>
    </row>
    <row r="31" spans="1:9" x14ac:dyDescent="0.35">
      <c r="C31" s="6" t="s">
        <v>67</v>
      </c>
      <c r="D31">
        <f>IF(L_Map[[#This Row],[MÃ BC]]&lt;&gt;"",COUNTIFS(L_Map[MÃ BC],L_Map[[#This Row],[MÃ BC]]),0)</f>
        <v>2</v>
      </c>
      <c r="E31" s="6" t="s">
        <v>334</v>
      </c>
      <c r="F31">
        <f>IF(L_Map[[#This Row],[MÃ TM]]&lt;&gt;"",COUNTIFS(L_Map[MÃ TM],L_Map[[#This Row],[MÃ TM]]),0)</f>
        <v>1</v>
      </c>
      <c r="G31">
        <f>IF(_xlfn.XLOOKUP(L_Map[[#This Row],[MÃ TM]],L_TM[MÃ],L_TM[BCR],0),1,0)</f>
        <v>1</v>
      </c>
      <c r="H31" t="str">
        <f>_xlfn.XLOOKUP(L_Map[[#This Row],[MÃ BC]],L_FS[MÃ],L_FS[CHỈ TIÊU],"-")</f>
        <v>Phải thu ngắn hạn của khách hàng</v>
      </c>
      <c r="I31" t="str">
        <f>_xlfn.XLOOKUP(L_Map[[#This Row],[MÃ TM]],L_TM[MÃ],L_TM[CHỈ TIÊU],"-")</f>
        <v>Phải thu của khách hàng ngắn hạn (BCR)</v>
      </c>
    </row>
    <row r="32" spans="1:9" hidden="1" x14ac:dyDescent="0.35">
      <c r="C32" s="6" t="s">
        <v>128</v>
      </c>
      <c r="D32">
        <f>IF(L_Map[[#This Row],[MÃ BC]]&lt;&gt;"",COUNTIFS(L_Map[MÃ BC],L_Map[[#This Row],[MÃ BC]]),0)</f>
        <v>2</v>
      </c>
      <c r="E32" s="6" t="s">
        <v>337</v>
      </c>
      <c r="F32">
        <f>IF(L_Map[[#This Row],[MÃ TM]]&lt;&gt;"",COUNTIFS(L_Map[MÃ TM],L_Map[[#This Row],[MÃ TM]]),0)</f>
        <v>1</v>
      </c>
      <c r="G32">
        <f>IF(_xlfn.XLOOKUP(L_Map[[#This Row],[MÃ TM]],L_TM[MÃ],L_TM[BCR],0),1,0)</f>
        <v>0</v>
      </c>
      <c r="H32" t="str">
        <f>_xlfn.XLOOKUP(L_Map[[#This Row],[MÃ BC]],L_FS[MÃ],L_FS[CHỈ TIÊU],"-")</f>
        <v>Trả trước cho người bán ngắn hạn</v>
      </c>
      <c r="I32" t="str">
        <f>_xlfn.XLOOKUP(L_Map[[#This Row],[MÃ TM]],L_TM[MÃ],L_TM[CHỈ TIÊU],"-")</f>
        <v>Trả trước cho người bán ngắn hạn</v>
      </c>
    </row>
    <row r="33" spans="3:9" hidden="1" x14ac:dyDescent="0.35">
      <c r="C33" s="6" t="s">
        <v>128</v>
      </c>
      <c r="D33">
        <f>IF(L_Map[[#This Row],[MÃ BC]]&lt;&gt;"",COUNTIFS(L_Map[MÃ BC],L_Map[[#This Row],[MÃ BC]]),0)</f>
        <v>2</v>
      </c>
      <c r="E33" s="6" t="s">
        <v>338</v>
      </c>
      <c r="F33">
        <f>IF(L_Map[[#This Row],[MÃ TM]]&lt;&gt;"",COUNTIFS(L_Map[MÃ TM],L_Map[[#This Row],[MÃ TM]]),0)</f>
        <v>1</v>
      </c>
      <c r="G33">
        <f>IF(_xlfn.XLOOKUP(L_Map[[#This Row],[MÃ TM]],L_TM[MÃ],L_TM[BCR],0),1,0)</f>
        <v>1</v>
      </c>
      <c r="H33" t="str">
        <f>_xlfn.XLOOKUP(L_Map[[#This Row],[MÃ BC]],L_FS[MÃ],L_FS[CHỈ TIÊU],"-")</f>
        <v>Trả trước cho người bán ngắn hạn</v>
      </c>
      <c r="I33" t="str">
        <f>_xlfn.XLOOKUP(L_Map[[#This Row],[MÃ TM]],L_TM[MÃ],L_TM[CHỈ TIÊU],"-")</f>
        <v>Trả trước cho người bán ngắn hạn (BCR)</v>
      </c>
    </row>
    <row r="34" spans="3:9" hidden="1" x14ac:dyDescent="0.35">
      <c r="C34" s="6" t="s">
        <v>72</v>
      </c>
      <c r="D34">
        <f>IF(L_Map[[#This Row],[MÃ BC]]&lt;&gt;"",COUNTIFS(L_Map[MÃ BC],L_Map[[#This Row],[MÃ BC]]),0)</f>
        <v>1</v>
      </c>
      <c r="E34" s="6" t="s">
        <v>358</v>
      </c>
      <c r="F34">
        <f>IF(L_Map[[#This Row],[MÃ TM]]&lt;&gt;"",COUNTIFS(L_Map[MÃ TM],L_Map[[#This Row],[MÃ TM]]),0)</f>
        <v>1</v>
      </c>
      <c r="G34">
        <f>IF(_xlfn.XLOOKUP(L_Map[[#This Row],[MÃ TM]],L_TM[MÃ],L_TM[BCR],0),1,0)</f>
        <v>0</v>
      </c>
      <c r="H34" t="str">
        <f>_xlfn.XLOOKUP(L_Map[[#This Row],[MÃ BC]],L_FS[MÃ],L_FS[CHỈ TIÊU],"-")</f>
        <v>Phải thu nội bộ ngắn hạn</v>
      </c>
      <c r="I34" t="str">
        <f>_xlfn.XLOOKUP(L_Map[[#This Row],[MÃ TM]],L_TM[MÃ],L_TM[CHỈ TIÊU],"-")</f>
        <v>Phải thu nội bộ ngắn hạn</v>
      </c>
    </row>
    <row r="35" spans="3:9" hidden="1" x14ac:dyDescent="0.35">
      <c r="C35" s="6" t="s">
        <v>142</v>
      </c>
      <c r="D35">
        <f>IF(L_Map[[#This Row],[MÃ BC]]&lt;&gt;"",COUNTIFS(L_Map[MÃ BC],L_Map[[#This Row],[MÃ BC]]),0)</f>
        <v>1</v>
      </c>
      <c r="E35" s="6" t="s">
        <v>360</v>
      </c>
      <c r="F35">
        <f>IF(L_Map[[#This Row],[MÃ TM]]&lt;&gt;"",COUNTIFS(L_Map[MÃ TM],L_Map[[#This Row],[MÃ TM]]),0)</f>
        <v>1</v>
      </c>
      <c r="G35">
        <f>IF(_xlfn.XLOOKUP(L_Map[[#This Row],[MÃ TM]],L_TM[MÃ],L_TM[BCR],0),1,0)</f>
        <v>0</v>
      </c>
      <c r="H35" t="str">
        <f>_xlfn.XLOOKUP(L_Map[[#This Row],[MÃ BC]],L_FS[MÃ],L_FS[CHỈ TIÊU],"-")</f>
        <v>Phải thu theo tiến độ kế hoạch HĐXD</v>
      </c>
      <c r="I35" t="str">
        <f>_xlfn.XLOOKUP(L_Map[[#This Row],[MÃ TM]],L_TM[MÃ],L_TM[CHỈ TIÊU],"-")</f>
        <v>Phải thu theo tiến độ kế hoạch HĐXD</v>
      </c>
    </row>
    <row r="36" spans="3:9" hidden="1" x14ac:dyDescent="0.35">
      <c r="C36" s="6" t="s">
        <v>66</v>
      </c>
      <c r="D36">
        <f>IF(L_Map[[#This Row],[MÃ BC]]&lt;&gt;"",COUNTIFS(L_Map[MÃ BC],L_Map[[#This Row],[MÃ BC]]),0)</f>
        <v>1</v>
      </c>
      <c r="E36" s="6" t="s">
        <v>347</v>
      </c>
      <c r="F36">
        <f>IF(L_Map[[#This Row],[MÃ TM]]&lt;&gt;"",COUNTIFS(L_Map[MÃ TM],L_Map[[#This Row],[MÃ TM]]),0)</f>
        <v>1</v>
      </c>
      <c r="G36">
        <f>IF(_xlfn.XLOOKUP(L_Map[[#This Row],[MÃ TM]],L_TM[MÃ],L_TM[BCR],0),1,0)</f>
        <v>0</v>
      </c>
      <c r="H36" t="str">
        <f>_xlfn.XLOOKUP(L_Map[[#This Row],[MÃ BC]],L_FS[MÃ],L_FS[CHỈ TIÊU],"-")</f>
        <v>Phải thu về cho vay ngắn hạn</v>
      </c>
      <c r="I36" t="str">
        <f>_xlfn.XLOOKUP(L_Map[[#This Row],[MÃ TM]],L_TM[MÃ],L_TM[CHỈ TIÊU],"-")</f>
        <v>Phải thu về cho vay ngắn hạn</v>
      </c>
    </row>
    <row r="37" spans="3:9" hidden="1" x14ac:dyDescent="0.35">
      <c r="C37" s="6" t="s">
        <v>75</v>
      </c>
      <c r="D37">
        <f>IF(L_Map[[#This Row],[MÃ BC]]&lt;&gt;"",COUNTIFS(L_Map[MÃ BC],L_Map[[#This Row],[MÃ BC]]),0)</f>
        <v>2</v>
      </c>
      <c r="E37" s="6" t="s">
        <v>341</v>
      </c>
      <c r="F37">
        <f>IF(L_Map[[#This Row],[MÃ TM]]&lt;&gt;"",COUNTIFS(L_Map[MÃ TM],L_Map[[#This Row],[MÃ TM]]),0)</f>
        <v>1</v>
      </c>
      <c r="G37">
        <f>IF(_xlfn.XLOOKUP(L_Map[[#This Row],[MÃ TM]],L_TM[MÃ],L_TM[BCR],0),1,0)</f>
        <v>0</v>
      </c>
      <c r="H37" t="str">
        <f>_xlfn.XLOOKUP(L_Map[[#This Row],[MÃ BC]],L_FS[MÃ],L_FS[CHỈ TIÊU],"-")</f>
        <v>Các khoản phải thu khác</v>
      </c>
      <c r="I37" t="str">
        <f>_xlfn.XLOOKUP(L_Map[[#This Row],[MÃ TM]],L_TM[MÃ],L_TM[CHỈ TIÊU],"-")</f>
        <v>Phải thu khác ngắn hạn</v>
      </c>
    </row>
    <row r="38" spans="3:9" hidden="1" x14ac:dyDescent="0.35">
      <c r="C38" s="6" t="s">
        <v>75</v>
      </c>
      <c r="D38">
        <f>IF(L_Map[[#This Row],[MÃ BC]]&lt;&gt;"",COUNTIFS(L_Map[MÃ BC],L_Map[[#This Row],[MÃ BC]]),0)</f>
        <v>2</v>
      </c>
      <c r="E38" s="6" t="s">
        <v>343</v>
      </c>
      <c r="F38">
        <f>IF(L_Map[[#This Row],[MÃ TM]]&lt;&gt;"",COUNTIFS(L_Map[MÃ TM],L_Map[[#This Row],[MÃ TM]]),0)</f>
        <v>1</v>
      </c>
      <c r="G38">
        <f>IF(_xlfn.XLOOKUP(L_Map[[#This Row],[MÃ TM]],L_TM[MÃ],L_TM[BCR],0),1,0)</f>
        <v>1</v>
      </c>
      <c r="H38" t="str">
        <f>_xlfn.XLOOKUP(L_Map[[#This Row],[MÃ BC]],L_FS[MÃ],L_FS[CHỈ TIÊU],"-")</f>
        <v>Các khoản phải thu khác</v>
      </c>
      <c r="I38" t="str">
        <f>_xlfn.XLOOKUP(L_Map[[#This Row],[MÃ TM]],L_TM[MÃ],L_TM[CHỈ TIÊU],"-")</f>
        <v>Phải thu khác ngắn hạn</v>
      </c>
    </row>
    <row r="39" spans="3:9" hidden="1" x14ac:dyDescent="0.35">
      <c r="C39" s="6" t="s">
        <v>116</v>
      </c>
      <c r="D39">
        <f>IF(L_Map[[#This Row],[MÃ BC]]&lt;&gt;"",COUNTIFS(L_Map[MÃ BC],L_Map[[#This Row],[MÃ BC]]),0)</f>
        <v>1</v>
      </c>
      <c r="E39" s="6" t="s">
        <v>349</v>
      </c>
      <c r="F39">
        <f>IF(L_Map[[#This Row],[MÃ TM]]&lt;&gt;"",COUNTIFS(L_Map[MÃ TM],L_Map[[#This Row],[MÃ TM]]),0)</f>
        <v>1</v>
      </c>
      <c r="G39">
        <f>IF(_xlfn.XLOOKUP(L_Map[[#This Row],[MÃ TM]],L_TM[MÃ],L_TM[BCR],0),1,0)</f>
        <v>0</v>
      </c>
      <c r="H39" t="str">
        <f>_xlfn.XLOOKUP(L_Map[[#This Row],[MÃ BC]],L_FS[MÃ],L_FS[CHỈ TIÊU],"-")</f>
        <v>Dự phòng phải thu ngắn hạn khó đòi (*)</v>
      </c>
      <c r="I39" t="str">
        <f>_xlfn.XLOOKUP(L_Map[[#This Row],[MÃ TM]],L_TM[MÃ],L_TM[CHỈ TIÊU],"-")</f>
        <v>Dự phòng phải thu khó đòi ngắn hạn (*)</v>
      </c>
    </row>
    <row r="40" spans="3:9" hidden="1" x14ac:dyDescent="0.35">
      <c r="C40" s="6" t="s">
        <v>82</v>
      </c>
      <c r="D40">
        <f>IF(L_Map[[#This Row],[MÃ BC]]&lt;&gt;"",COUNTIFS(L_Map[MÃ BC],L_Map[[#This Row],[MÃ BC]]),0)</f>
        <v>1</v>
      </c>
      <c r="E40" s="6" t="s">
        <v>355</v>
      </c>
      <c r="F40">
        <f>IF(L_Map[[#This Row],[MÃ TM]]&lt;&gt;"",COUNTIFS(L_Map[MÃ TM],L_Map[[#This Row],[MÃ TM]]),0)</f>
        <v>1</v>
      </c>
      <c r="G40">
        <f>IF(_xlfn.XLOOKUP(L_Map[[#This Row],[MÃ TM]],L_TM[MÃ],L_TM[BCR],0),1,0)</f>
        <v>0</v>
      </c>
      <c r="H40" t="str">
        <f>_xlfn.XLOOKUP(L_Map[[#This Row],[MÃ BC]],L_FS[MÃ],L_FS[CHỈ TIÊU],"-")</f>
        <v>Tài sản thiếu chờ xử lý</v>
      </c>
      <c r="I40" t="str">
        <f>_xlfn.XLOOKUP(L_Map[[#This Row],[MÃ TM]],L_TM[MÃ],L_TM[CHỈ TIÊU],"-")</f>
        <v>Tài sản thiếu chờ xử lý</v>
      </c>
    </row>
    <row r="41" spans="3:9" hidden="1" x14ac:dyDescent="0.35">
      <c r="C41" s="6" t="s">
        <v>89</v>
      </c>
      <c r="D41">
        <f>IF(L_Map[[#This Row],[MÃ BC]]&lt;&gt;"",COUNTIFS(L_Map[MÃ BC],L_Map[[#This Row],[MÃ BC]]),0)</f>
        <v>1</v>
      </c>
      <c r="E41" s="6" t="s">
        <v>361</v>
      </c>
      <c r="F41">
        <f>IF(L_Map[[#This Row],[MÃ TM]]&lt;&gt;"",COUNTIFS(L_Map[MÃ TM],L_Map[[#This Row],[MÃ TM]]),0)</f>
        <v>1</v>
      </c>
      <c r="G41">
        <f>IF(_xlfn.XLOOKUP(L_Map[[#This Row],[MÃ TM]],L_TM[MÃ],L_TM[BCR],0),1,0)</f>
        <v>0</v>
      </c>
      <c r="H41" t="str">
        <f>_xlfn.XLOOKUP(L_Map[[#This Row],[MÃ BC]],L_FS[MÃ],L_FS[CHỈ TIÊU],"-")</f>
        <v>Hàng tồn kho</v>
      </c>
      <c r="I41" t="str">
        <f>_xlfn.XLOOKUP(L_Map[[#This Row],[MÃ TM]],L_TM[MÃ],L_TM[CHỈ TIÊU],"-")</f>
        <v>Hàng tồn kho</v>
      </c>
    </row>
    <row r="42" spans="3:9" hidden="1" x14ac:dyDescent="0.35">
      <c r="C42" s="6" t="s">
        <v>118</v>
      </c>
      <c r="D42">
        <f>IF(L_Map[[#This Row],[MÃ BC]]&lt;&gt;"",COUNTIFS(L_Map[MÃ BC],L_Map[[#This Row],[MÃ BC]]),0)</f>
        <v>1</v>
      </c>
      <c r="E42" s="6" t="s">
        <v>362</v>
      </c>
      <c r="F42">
        <f>IF(L_Map[[#This Row],[MÃ TM]]&lt;&gt;"",COUNTIFS(L_Map[MÃ TM],L_Map[[#This Row],[MÃ TM]]),0)</f>
        <v>1</v>
      </c>
      <c r="G42">
        <f>IF(_xlfn.XLOOKUP(L_Map[[#This Row],[MÃ TM]],L_TM[MÃ],L_TM[BCR],0),1,0)</f>
        <v>0</v>
      </c>
      <c r="H42" t="str">
        <f>_xlfn.XLOOKUP(L_Map[[#This Row],[MÃ BC]],L_FS[MÃ],L_FS[CHỈ TIÊU],"-")</f>
        <v>Dự phòng giảm giá hàng tồn kho (*)</v>
      </c>
      <c r="I42" t="str">
        <f>_xlfn.XLOOKUP(L_Map[[#This Row],[MÃ TM]],L_TM[MÃ],L_TM[CHỈ TIÊU],"-")</f>
        <v>Dự phòng giảm giá hàng tồn kho (*)</v>
      </c>
    </row>
    <row r="43" spans="3:9" hidden="1" x14ac:dyDescent="0.35">
      <c r="C43" s="6" t="s">
        <v>88</v>
      </c>
      <c r="D43">
        <f>IF(L_Map[[#This Row],[MÃ BC]]&lt;&gt;"",COUNTIFS(L_Map[MÃ BC],L_Map[[#This Row],[MÃ BC]]),0)</f>
        <v>1</v>
      </c>
      <c r="E43" s="6" t="s">
        <v>67</v>
      </c>
      <c r="F43">
        <f>IF(L_Map[[#This Row],[MÃ TM]]&lt;&gt;"",COUNTIFS(L_Map[MÃ TM],L_Map[[#This Row],[MÃ TM]]),0)</f>
        <v>1</v>
      </c>
      <c r="G43">
        <f>IF(_xlfn.XLOOKUP(L_Map[[#This Row],[MÃ TM]],L_TM[MÃ],L_TM[BCR],0),1,0)</f>
        <v>0</v>
      </c>
      <c r="H43" t="str">
        <f>_xlfn.XLOOKUP(L_Map[[#This Row],[MÃ BC]],L_FS[MÃ],L_FS[CHỈ TIÊU],"-")</f>
        <v>Chi phí trả trước ngắn hạn</v>
      </c>
      <c r="I43" t="str">
        <f>_xlfn.XLOOKUP(L_Map[[#This Row],[MÃ TM]],L_TM[MÃ],L_TM[CHỈ TIÊU],"-")</f>
        <v>Chi phí trả trước ngắn hạn</v>
      </c>
    </row>
    <row r="44" spans="3:9" hidden="1" x14ac:dyDescent="0.35">
      <c r="C44" s="6" t="s">
        <v>90</v>
      </c>
      <c r="D44">
        <f>IF(L_Map[[#This Row],[MÃ BC]]&lt;&gt;"",COUNTIFS(L_Map[MÃ BC],L_Map[[#This Row],[MÃ BC]]),0)</f>
        <v>1</v>
      </c>
      <c r="E44" s="6" t="s">
        <v>392</v>
      </c>
      <c r="F44">
        <f>IF(L_Map[[#This Row],[MÃ TM]]&lt;&gt;"",COUNTIFS(L_Map[MÃ TM],L_Map[[#This Row],[MÃ TM]]),0)</f>
        <v>2</v>
      </c>
      <c r="G44">
        <f>IF(_xlfn.XLOOKUP(L_Map[[#This Row],[MÃ TM]],L_TM[MÃ],L_TM[BCR],0),1,0)</f>
        <v>0</v>
      </c>
      <c r="H44" t="str">
        <f>_xlfn.XLOOKUP(L_Map[[#This Row],[MÃ BC]],L_FS[MÃ],L_FS[CHỈ TIÊU],"-")</f>
        <v>Thuế và các khoản phải thu Nhà nước</v>
      </c>
      <c r="I44" t="str">
        <f>_xlfn.XLOOKUP(L_Map[[#This Row],[MÃ TM]],L_TM[MÃ],L_TM[CHỈ TIÊU],"-")</f>
        <v>Thuế và các khoản phải nộp Nhà nước</v>
      </c>
    </row>
    <row r="45" spans="3:9" hidden="1" x14ac:dyDescent="0.35">
      <c r="C45" s="6" t="s">
        <v>93</v>
      </c>
      <c r="D45">
        <f>IF(L_Map[[#This Row],[MÃ BC]]&lt;&gt;"",COUNTIFS(L_Map[MÃ BC],L_Map[[#This Row],[MÃ BC]]),0)</f>
        <v>1</v>
      </c>
      <c r="E45" s="6" t="s">
        <v>436</v>
      </c>
      <c r="F45">
        <f>IF(L_Map[[#This Row],[MÃ TM]]&lt;&gt;"",COUNTIFS(L_Map[MÃ TM],L_Map[[#This Row],[MÃ TM]]),0)</f>
        <v>0</v>
      </c>
      <c r="G45">
        <f>IF(_xlfn.XLOOKUP(L_Map[[#This Row],[MÃ TM]],L_TM[MÃ],L_TM[BCR],0),1,0)</f>
        <v>0</v>
      </c>
      <c r="H45" t="str">
        <f>_xlfn.XLOOKUP(L_Map[[#This Row],[MÃ BC]],L_FS[MÃ],L_FS[CHỈ TIÊU],"-")</f>
        <v>Giao dịch mua bán lại trái phiếu Chính phủ</v>
      </c>
      <c r="I45" t="str">
        <f>_xlfn.XLOOKUP(L_Map[[#This Row],[MÃ TM]],L_TM[MÃ],L_TM[CHỈ TIÊU],"-")</f>
        <v>-</v>
      </c>
    </row>
    <row r="46" spans="3:9" hidden="1" x14ac:dyDescent="0.35">
      <c r="C46" s="6" t="s">
        <v>96</v>
      </c>
      <c r="D46">
        <f>IF(L_Map[[#This Row],[MÃ BC]]&lt;&gt;"",COUNTIFS(L_Map[MÃ BC],L_Map[[#This Row],[MÃ BC]]),0)</f>
        <v>1</v>
      </c>
      <c r="E46" s="6" t="s">
        <v>239</v>
      </c>
      <c r="F46">
        <f>IF(L_Map[[#This Row],[MÃ TM]]&lt;&gt;"",COUNTIFS(L_Map[MÃ TM],L_Map[[#This Row],[MÃ TM]]),0)</f>
        <v>1</v>
      </c>
      <c r="G46">
        <f>IF(_xlfn.XLOOKUP(L_Map[[#This Row],[MÃ TM]],L_TM[MÃ],L_TM[BCR],0),1,0)</f>
        <v>0</v>
      </c>
      <c r="H46" t="str">
        <f>_xlfn.XLOOKUP(L_Map[[#This Row],[MÃ BC]],L_FS[MÃ],L_FS[CHỈ TIÊU],"-")</f>
        <v>Tài sản ngắn hạn khác</v>
      </c>
      <c r="I46" t="str">
        <f>_xlfn.XLOOKUP(L_Map[[#This Row],[MÃ TM]],L_TM[MÃ],L_TM[CHỈ TIÊU],"-")</f>
        <v>Tài sản khác ngắn hạn</v>
      </c>
    </row>
    <row r="47" spans="3:9" hidden="1" x14ac:dyDescent="0.35">
      <c r="C47" s="6" t="s">
        <v>69</v>
      </c>
      <c r="D47">
        <f>IF(L_Map[[#This Row],[MÃ BC]]&lt;&gt;"",COUNTIFS(L_Map[MÃ BC],L_Map[[#This Row],[MÃ BC]]),0)</f>
        <v>2</v>
      </c>
      <c r="E47" s="6" t="s">
        <v>211</v>
      </c>
      <c r="F47">
        <f>IF(L_Map[[#This Row],[MÃ TM]]&lt;&gt;"",COUNTIFS(L_Map[MÃ TM],L_Map[[#This Row],[MÃ TM]]),0)</f>
        <v>1</v>
      </c>
      <c r="G47">
        <f>IF(_xlfn.XLOOKUP(L_Map[[#This Row],[MÃ TM]],L_TM[MÃ],L_TM[BCR],0),1,0)</f>
        <v>0</v>
      </c>
      <c r="H47" t="str">
        <f>_xlfn.XLOOKUP(L_Map[[#This Row],[MÃ BC]],L_FS[MÃ],L_FS[CHỈ TIÊU],"-")</f>
        <v>Phải thu dài hạn của khách hàng</v>
      </c>
      <c r="I47" t="str">
        <f>_xlfn.XLOOKUP(L_Map[[#This Row],[MÃ TM]],L_TM[MÃ],L_TM[CHỈ TIÊU],"-")</f>
        <v>Phải thu của khách hàng dài hạn</v>
      </c>
    </row>
    <row r="48" spans="3:9" hidden="1" x14ac:dyDescent="0.35">
      <c r="C48" s="6" t="s">
        <v>69</v>
      </c>
      <c r="D48">
        <f>IF(L_Map[[#This Row],[MÃ BC]]&lt;&gt;"",COUNTIFS(L_Map[MÃ BC],L_Map[[#This Row],[MÃ BC]]),0)</f>
        <v>2</v>
      </c>
      <c r="E48" s="6" t="s">
        <v>336</v>
      </c>
      <c r="F48">
        <f>IF(L_Map[[#This Row],[MÃ TM]]&lt;&gt;"",COUNTIFS(L_Map[MÃ TM],L_Map[[#This Row],[MÃ TM]]),0)</f>
        <v>1</v>
      </c>
      <c r="G48">
        <f>IF(_xlfn.XLOOKUP(L_Map[[#This Row],[MÃ TM]],L_TM[MÃ],L_TM[BCR],0),1,0)</f>
        <v>1</v>
      </c>
      <c r="H48" t="str">
        <f>_xlfn.XLOOKUP(L_Map[[#This Row],[MÃ BC]],L_FS[MÃ],L_FS[CHỈ TIÊU],"-")</f>
        <v>Phải thu dài hạn của khách hàng</v>
      </c>
      <c r="I48" t="str">
        <f>_xlfn.XLOOKUP(L_Map[[#This Row],[MÃ TM]],L_TM[MÃ],L_TM[CHỈ TIÊU],"-")</f>
        <v>Phải thu của khách hàng dài hạn (BCR)</v>
      </c>
    </row>
    <row r="49" spans="3:9" hidden="1" x14ac:dyDescent="0.35">
      <c r="C49" s="6" t="s">
        <v>101</v>
      </c>
      <c r="D49">
        <f>IF(L_Map[[#This Row],[MÃ BC]]&lt;&gt;"",COUNTIFS(L_Map[MÃ BC],L_Map[[#This Row],[MÃ BC]]),0)</f>
        <v>2</v>
      </c>
      <c r="E49" s="6" t="s">
        <v>339</v>
      </c>
      <c r="F49">
        <f>IF(L_Map[[#This Row],[MÃ TM]]&lt;&gt;"",COUNTIFS(L_Map[MÃ TM],L_Map[[#This Row],[MÃ TM]]),0)</f>
        <v>1</v>
      </c>
      <c r="G49">
        <f>IF(_xlfn.XLOOKUP(L_Map[[#This Row],[MÃ TM]],L_TM[MÃ],L_TM[BCR],0),1,0)</f>
        <v>0</v>
      </c>
      <c r="H49" t="str">
        <f>_xlfn.XLOOKUP(L_Map[[#This Row],[MÃ BC]],L_FS[MÃ],L_FS[CHỈ TIÊU],"-")</f>
        <v>Trả trước cho người bán dài hạn</v>
      </c>
      <c r="I49" t="str">
        <f>_xlfn.XLOOKUP(L_Map[[#This Row],[MÃ TM]],L_TM[MÃ],L_TM[CHỈ TIÊU],"-")</f>
        <v>Trả trước cho người bán dài hạn</v>
      </c>
    </row>
    <row r="50" spans="3:9" hidden="1" x14ac:dyDescent="0.35">
      <c r="C50" s="6" t="s">
        <v>101</v>
      </c>
      <c r="D50">
        <f>IF(L_Map[[#This Row],[MÃ BC]]&lt;&gt;"",COUNTIFS(L_Map[MÃ BC],L_Map[[#This Row],[MÃ BC]]),0)</f>
        <v>2</v>
      </c>
      <c r="E50" s="6" t="s">
        <v>340</v>
      </c>
      <c r="F50">
        <f>IF(L_Map[[#This Row],[MÃ TM]]&lt;&gt;"",COUNTIFS(L_Map[MÃ TM],L_Map[[#This Row],[MÃ TM]]),0)</f>
        <v>1</v>
      </c>
      <c r="G50">
        <f>IF(_xlfn.XLOOKUP(L_Map[[#This Row],[MÃ TM]],L_TM[MÃ],L_TM[BCR],0),1,0)</f>
        <v>1</v>
      </c>
      <c r="H50" t="str">
        <f>_xlfn.XLOOKUP(L_Map[[#This Row],[MÃ BC]],L_FS[MÃ],L_FS[CHỈ TIÊU],"-")</f>
        <v>Trả trước cho người bán dài hạn</v>
      </c>
      <c r="I50" t="str">
        <f>_xlfn.XLOOKUP(L_Map[[#This Row],[MÃ TM]],L_TM[MÃ],L_TM[CHỈ TIÊU],"-")</f>
        <v>Trả trước cho người bán dài hạn (BCR)</v>
      </c>
    </row>
    <row r="51" spans="3:9" hidden="1" x14ac:dyDescent="0.35">
      <c r="C51" s="6" t="s">
        <v>80</v>
      </c>
      <c r="D51">
        <f>IF(L_Map[[#This Row],[MÃ BC]]&lt;&gt;"",COUNTIFS(L_Map[MÃ BC],L_Map[[#This Row],[MÃ BC]]),0)</f>
        <v>1</v>
      </c>
      <c r="E51" s="6" t="s">
        <v>359</v>
      </c>
      <c r="F51">
        <f>IF(L_Map[[#This Row],[MÃ TM]]&lt;&gt;"",COUNTIFS(L_Map[MÃ TM],L_Map[[#This Row],[MÃ TM]]),0)</f>
        <v>2</v>
      </c>
      <c r="G51">
        <f>IF(_xlfn.XLOOKUP(L_Map[[#This Row],[MÃ TM]],L_TM[MÃ],L_TM[BCR],0),1,0)</f>
        <v>0</v>
      </c>
      <c r="H51" t="str">
        <f>_xlfn.XLOOKUP(L_Map[[#This Row],[MÃ BC]],L_FS[MÃ],L_FS[CHỈ TIÊU],"-")</f>
        <v>Vốn kinh doanh ở đơn vị trực thuộc</v>
      </c>
      <c r="I51" t="str">
        <f>_xlfn.XLOOKUP(L_Map[[#This Row],[MÃ TM]],L_TM[MÃ],L_TM[CHỈ TIÊU],"-")</f>
        <v>Phải thu nội bộ dài hạn</v>
      </c>
    </row>
    <row r="52" spans="3:9" hidden="1" x14ac:dyDescent="0.35">
      <c r="C52" s="6" t="s">
        <v>78</v>
      </c>
      <c r="D52">
        <f>IF(L_Map[[#This Row],[MÃ BC]]&lt;&gt;"",COUNTIFS(L_Map[MÃ BC],L_Map[[#This Row],[MÃ BC]]),0)</f>
        <v>1</v>
      </c>
      <c r="E52" s="6" t="s">
        <v>359</v>
      </c>
      <c r="F52">
        <f>IF(L_Map[[#This Row],[MÃ TM]]&lt;&gt;"",COUNTIFS(L_Map[MÃ TM],L_Map[[#This Row],[MÃ TM]]),0)</f>
        <v>2</v>
      </c>
      <c r="G52">
        <f>IF(_xlfn.XLOOKUP(L_Map[[#This Row],[MÃ TM]],L_TM[MÃ],L_TM[BCR],0),1,0)</f>
        <v>0</v>
      </c>
      <c r="H52" t="str">
        <f>_xlfn.XLOOKUP(L_Map[[#This Row],[MÃ BC]],L_FS[MÃ],L_FS[CHỈ TIÊU],"-")</f>
        <v>Phải thu nội bộ dài hạn</v>
      </c>
      <c r="I52" t="str">
        <f>_xlfn.XLOOKUP(L_Map[[#This Row],[MÃ TM]],L_TM[MÃ],L_TM[CHỈ TIÊU],"-")</f>
        <v>Phải thu nội bộ dài hạn</v>
      </c>
    </row>
    <row r="53" spans="3:9" hidden="1" x14ac:dyDescent="0.35">
      <c r="C53" s="6" t="s">
        <v>65</v>
      </c>
      <c r="D53">
        <f>IF(L_Map[[#This Row],[MÃ BC]]&lt;&gt;"",COUNTIFS(L_Map[MÃ BC],L_Map[[#This Row],[MÃ BC]]),0)</f>
        <v>1</v>
      </c>
      <c r="E53" s="6" t="s">
        <v>348</v>
      </c>
      <c r="F53">
        <f>IF(L_Map[[#This Row],[MÃ TM]]&lt;&gt;"",COUNTIFS(L_Map[MÃ TM],L_Map[[#This Row],[MÃ TM]]),0)</f>
        <v>1</v>
      </c>
      <c r="G53">
        <f>IF(_xlfn.XLOOKUP(L_Map[[#This Row],[MÃ TM]],L_TM[MÃ],L_TM[BCR],0),1,0)</f>
        <v>0</v>
      </c>
      <c r="H53" t="str">
        <f>_xlfn.XLOOKUP(L_Map[[#This Row],[MÃ BC]],L_FS[MÃ],L_FS[CHỈ TIÊU],"-")</f>
        <v>Phải thu về cho vay dài hạn</v>
      </c>
      <c r="I53" t="str">
        <f>_xlfn.XLOOKUP(L_Map[[#This Row],[MÃ TM]],L_TM[MÃ],L_TM[CHỈ TIÊU],"-")</f>
        <v>Phải thu về cho vay dài hạn</v>
      </c>
    </row>
    <row r="54" spans="3:9" hidden="1" x14ac:dyDescent="0.35">
      <c r="C54" s="6" t="s">
        <v>83</v>
      </c>
      <c r="D54">
        <f>IF(L_Map[[#This Row],[MÃ BC]]&lt;&gt;"",COUNTIFS(L_Map[MÃ BC],L_Map[[#This Row],[MÃ BC]]),0)</f>
        <v>2</v>
      </c>
      <c r="E54" s="6" t="s">
        <v>344</v>
      </c>
      <c r="F54">
        <f>IF(L_Map[[#This Row],[MÃ TM]]&lt;&gt;"",COUNTIFS(L_Map[MÃ TM],L_Map[[#This Row],[MÃ TM]]),0)</f>
        <v>1</v>
      </c>
      <c r="G54">
        <f>IF(_xlfn.XLOOKUP(L_Map[[#This Row],[MÃ TM]],L_TM[MÃ],L_TM[BCR],0),1,0)</f>
        <v>0</v>
      </c>
      <c r="H54" t="str">
        <f>_xlfn.XLOOKUP(L_Map[[#This Row],[MÃ BC]],L_FS[MÃ],L_FS[CHỈ TIÊU],"-")</f>
        <v>Phải thu dài hạn khác</v>
      </c>
      <c r="I54" t="str">
        <f>_xlfn.XLOOKUP(L_Map[[#This Row],[MÃ TM]],L_TM[MÃ],L_TM[CHỈ TIÊU],"-")</f>
        <v>Phải thu khác dài hạn</v>
      </c>
    </row>
    <row r="55" spans="3:9" hidden="1" x14ac:dyDescent="0.35">
      <c r="C55" s="6" t="s">
        <v>83</v>
      </c>
      <c r="D55">
        <f>IF(L_Map[[#This Row],[MÃ BC]]&lt;&gt;"",COUNTIFS(L_Map[MÃ BC],L_Map[[#This Row],[MÃ BC]]),0)</f>
        <v>2</v>
      </c>
      <c r="E55" s="6" t="s">
        <v>346</v>
      </c>
      <c r="F55">
        <f>IF(L_Map[[#This Row],[MÃ TM]]&lt;&gt;"",COUNTIFS(L_Map[MÃ TM],L_Map[[#This Row],[MÃ TM]]),0)</f>
        <v>1</v>
      </c>
      <c r="G55">
        <f>IF(_xlfn.XLOOKUP(L_Map[[#This Row],[MÃ TM]],L_TM[MÃ],L_TM[BCR],0),1,0)</f>
        <v>1</v>
      </c>
      <c r="H55" t="str">
        <f>_xlfn.XLOOKUP(L_Map[[#This Row],[MÃ BC]],L_FS[MÃ],L_FS[CHỈ TIÊU],"-")</f>
        <v>Phải thu dài hạn khác</v>
      </c>
      <c r="I55" t="str">
        <f>_xlfn.XLOOKUP(L_Map[[#This Row],[MÃ TM]],L_TM[MÃ],L_TM[CHỈ TIÊU],"-")</f>
        <v>Phải thu khác dài hạn</v>
      </c>
    </row>
    <row r="56" spans="3:9" hidden="1" x14ac:dyDescent="0.35">
      <c r="C56" s="6" t="s">
        <v>117</v>
      </c>
      <c r="D56">
        <f>IF(L_Map[[#This Row],[MÃ BC]]&lt;&gt;"",COUNTIFS(L_Map[MÃ BC],L_Map[[#This Row],[MÃ BC]]),0)</f>
        <v>1</v>
      </c>
      <c r="E56" s="6" t="s">
        <v>352</v>
      </c>
      <c r="F56">
        <f>IF(L_Map[[#This Row],[MÃ TM]]&lt;&gt;"",COUNTIFS(L_Map[MÃ TM],L_Map[[#This Row],[MÃ TM]]),0)</f>
        <v>1</v>
      </c>
      <c r="G56">
        <f>IF(_xlfn.XLOOKUP(L_Map[[#This Row],[MÃ TM]],L_TM[MÃ],L_TM[BCR],0),1,0)</f>
        <v>0</v>
      </c>
      <c r="H56" t="str">
        <f>_xlfn.XLOOKUP(L_Map[[#This Row],[MÃ BC]],L_FS[MÃ],L_FS[CHỈ TIÊU],"-")</f>
        <v>Dự phòng phải thu dài hạn khó đòi (*)</v>
      </c>
      <c r="I56" t="str">
        <f>_xlfn.XLOOKUP(L_Map[[#This Row],[MÃ TM]],L_TM[MÃ],L_TM[CHỈ TIÊU],"-")</f>
        <v>Dự phòng phải thu khó đòi dài hạn (*)</v>
      </c>
    </row>
    <row r="57" spans="3:9" hidden="1" x14ac:dyDescent="0.35">
      <c r="C57" s="6" t="s">
        <v>100</v>
      </c>
      <c r="D57">
        <f>IF(L_Map[[#This Row],[MÃ BC]]&lt;&gt;"",COUNTIFS(L_Map[MÃ BC],L_Map[[#This Row],[MÃ BC]]),0)</f>
        <v>2</v>
      </c>
      <c r="E57" s="6" t="s">
        <v>367</v>
      </c>
      <c r="F57">
        <f>IF(L_Map[[#This Row],[MÃ TM]]&lt;&gt;"",COUNTIFS(L_Map[MÃ TM],L_Map[[#This Row],[MÃ TM]]),0)</f>
        <v>1</v>
      </c>
      <c r="G57">
        <f>IF(_xlfn.XLOOKUP(L_Map[[#This Row],[MÃ TM]],L_TM[MÃ],L_TM[BCR],0),1,0)</f>
        <v>0</v>
      </c>
      <c r="H57" t="str">
        <f>_xlfn.XLOOKUP(L_Map[[#This Row],[MÃ BC]],L_FS[MÃ],L_FS[CHỈ TIÊU],"-")</f>
        <v>Nguyên giá TSCĐ hữu hình</v>
      </c>
      <c r="I57" t="str">
        <f>_xlfn.XLOOKUP(L_Map[[#This Row],[MÃ TM]],L_TM[MÃ],L_TM[CHỈ TIÊU],"-")</f>
        <v>TSCĐ hữu hình - Nguyên giá</v>
      </c>
    </row>
    <row r="58" spans="3:9" hidden="1" x14ac:dyDescent="0.35">
      <c r="C58" s="6" t="s">
        <v>100</v>
      </c>
      <c r="D58">
        <f>IF(L_Map[[#This Row],[MÃ BC]]&lt;&gt;"",COUNTIFS(L_Map[MÃ BC],L_Map[[#This Row],[MÃ BC]]),0)</f>
        <v>2</v>
      </c>
      <c r="E58" s="6" t="s">
        <v>369</v>
      </c>
      <c r="F58">
        <f>IF(L_Map[[#This Row],[MÃ TM]]&lt;&gt;"",COUNTIFS(L_Map[MÃ TM],L_Map[[#This Row],[MÃ TM]]),0)</f>
        <v>1</v>
      </c>
      <c r="G58">
        <f>IF(_xlfn.XLOOKUP(L_Map[[#This Row],[MÃ TM]],L_TM[MÃ],L_TM[BCR],0),1,0)</f>
        <v>0</v>
      </c>
      <c r="H58" t="str">
        <f>_xlfn.XLOOKUP(L_Map[[#This Row],[MÃ BC]],L_FS[MÃ],L_FS[CHỈ TIÊU],"-")</f>
        <v>Nguyên giá TSCĐ hữu hình</v>
      </c>
      <c r="I58" t="str">
        <f>_xlfn.XLOOKUP(L_Map[[#This Row],[MÃ TM]],L_TM[MÃ],L_TM[CHỈ TIÊU],"-")</f>
        <v>NG TSCĐ HH đã KH hết đang sử dụng</v>
      </c>
    </row>
    <row r="59" spans="3:9" hidden="1" x14ac:dyDescent="0.35">
      <c r="C59" s="6" t="s">
        <v>104</v>
      </c>
      <c r="D59">
        <f>IF(L_Map[[#This Row],[MÃ BC]]&lt;&gt;"",COUNTIFS(L_Map[MÃ BC],L_Map[[#This Row],[MÃ BC]]),0)</f>
        <v>1</v>
      </c>
      <c r="E59" s="6" t="s">
        <v>371</v>
      </c>
      <c r="F59">
        <f>IF(L_Map[[#This Row],[MÃ TM]]&lt;&gt;"",COUNTIFS(L_Map[MÃ TM],L_Map[[#This Row],[MÃ TM]]),0)</f>
        <v>1</v>
      </c>
      <c r="G59">
        <f>IF(_xlfn.XLOOKUP(L_Map[[#This Row],[MÃ TM]],L_TM[MÃ],L_TM[BCR],0),1,0)</f>
        <v>0</v>
      </c>
      <c r="H59" t="str">
        <f>_xlfn.XLOOKUP(L_Map[[#This Row],[MÃ BC]],L_FS[MÃ],L_FS[CHỈ TIÊU],"-")</f>
        <v>Giá trị hao mòn lũy kế TSCĐ hữu hình</v>
      </c>
      <c r="I59" t="str">
        <f>_xlfn.XLOOKUP(L_Map[[#This Row],[MÃ TM]],L_TM[MÃ],L_TM[CHỈ TIÊU],"-")</f>
        <v>TSCĐ hữu hình - Hao mòn lũy kế (*)</v>
      </c>
    </row>
    <row r="60" spans="3:9" hidden="1" x14ac:dyDescent="0.35">
      <c r="C60" s="6" t="s">
        <v>102</v>
      </c>
      <c r="D60">
        <f>IF(L_Map[[#This Row],[MÃ BC]]&lt;&gt;"",COUNTIFS(L_Map[MÃ BC],L_Map[[#This Row],[MÃ BC]]),0)</f>
        <v>1</v>
      </c>
      <c r="E60" s="6" t="s">
        <v>56</v>
      </c>
      <c r="F60">
        <f>IF(L_Map[[#This Row],[MÃ TM]]&lt;&gt;"",COUNTIFS(L_Map[MÃ TM],L_Map[[#This Row],[MÃ TM]]),0)</f>
        <v>1</v>
      </c>
      <c r="G60">
        <f>IF(_xlfn.XLOOKUP(L_Map[[#This Row],[MÃ TM]],L_TM[MÃ],L_TM[BCR],0),1,0)</f>
        <v>0</v>
      </c>
      <c r="H60" t="str">
        <f>_xlfn.XLOOKUP(L_Map[[#This Row],[MÃ BC]],L_FS[MÃ],L_FS[CHỈ TIÊU],"-")</f>
        <v>Nguyên giá TSCĐ thuê tài chính</v>
      </c>
      <c r="I60" t="str">
        <f>_xlfn.XLOOKUP(L_Map[[#This Row],[MÃ TM]],L_TM[MÃ],L_TM[CHỈ TIÊU],"-")</f>
        <v>TSCĐ thuê tài chính - Nguyên giá</v>
      </c>
    </row>
    <row r="61" spans="3:9" hidden="1" x14ac:dyDescent="0.35">
      <c r="C61" s="6" t="s">
        <v>105</v>
      </c>
      <c r="D61">
        <f>IF(L_Map[[#This Row],[MÃ BC]]&lt;&gt;"",COUNTIFS(L_Map[MÃ BC],L_Map[[#This Row],[MÃ BC]]),0)</f>
        <v>1</v>
      </c>
      <c r="E61" s="6" t="s">
        <v>58</v>
      </c>
      <c r="F61">
        <f>IF(L_Map[[#This Row],[MÃ TM]]&lt;&gt;"",COUNTIFS(L_Map[MÃ TM],L_Map[[#This Row],[MÃ TM]]),0)</f>
        <v>1</v>
      </c>
      <c r="G61">
        <f>IF(_xlfn.XLOOKUP(L_Map[[#This Row],[MÃ TM]],L_TM[MÃ],L_TM[BCR],0),1,0)</f>
        <v>0</v>
      </c>
      <c r="H61" t="str">
        <f>_xlfn.XLOOKUP(L_Map[[#This Row],[MÃ BC]],L_FS[MÃ],L_FS[CHỈ TIÊU],"-")</f>
        <v>Giá trị hao mòn lũy kế TSCĐ thuê tài chính</v>
      </c>
      <c r="I61" t="str">
        <f>_xlfn.XLOOKUP(L_Map[[#This Row],[MÃ TM]],L_TM[MÃ],L_TM[CHỈ TIÊU],"-")</f>
        <v>TSCĐ thuê tài chính - Hao mòn lũy kế (*)</v>
      </c>
    </row>
    <row r="62" spans="3:9" hidden="1" x14ac:dyDescent="0.35">
      <c r="C62" s="6" t="s">
        <v>103</v>
      </c>
      <c r="D62">
        <f>IF(L_Map[[#This Row],[MÃ BC]]&lt;&gt;"",COUNTIFS(L_Map[MÃ BC],L_Map[[#This Row],[MÃ BC]]),0)</f>
        <v>2</v>
      </c>
      <c r="E62" s="6" t="s">
        <v>373</v>
      </c>
      <c r="F62">
        <f>IF(L_Map[[#This Row],[MÃ TM]]&lt;&gt;"",COUNTIFS(L_Map[MÃ TM],L_Map[[#This Row],[MÃ TM]]),0)</f>
        <v>1</v>
      </c>
      <c r="G62">
        <f>IF(_xlfn.XLOOKUP(L_Map[[#This Row],[MÃ TM]],L_TM[MÃ],L_TM[BCR],0),1,0)</f>
        <v>0</v>
      </c>
      <c r="H62" t="str">
        <f>_xlfn.XLOOKUP(L_Map[[#This Row],[MÃ BC]],L_FS[MÃ],L_FS[CHỈ TIÊU],"-")</f>
        <v>Nguyên giá TSCĐ vô hình</v>
      </c>
      <c r="I62" t="str">
        <f>_xlfn.XLOOKUP(L_Map[[#This Row],[MÃ TM]],L_TM[MÃ],L_TM[CHỈ TIÊU],"-")</f>
        <v>TSCĐ vô hình - Nguyên giá</v>
      </c>
    </row>
    <row r="63" spans="3:9" hidden="1" x14ac:dyDescent="0.35">
      <c r="C63" s="6" t="s">
        <v>103</v>
      </c>
      <c r="D63">
        <f>IF(L_Map[[#This Row],[MÃ BC]]&lt;&gt;"",COUNTIFS(L_Map[MÃ BC],L_Map[[#This Row],[MÃ BC]]),0)</f>
        <v>2</v>
      </c>
      <c r="E63" s="6" t="s">
        <v>375</v>
      </c>
      <c r="F63">
        <f>IF(L_Map[[#This Row],[MÃ TM]]&lt;&gt;"",COUNTIFS(L_Map[MÃ TM],L_Map[[#This Row],[MÃ TM]]),0)</f>
        <v>1</v>
      </c>
      <c r="G63">
        <f>IF(_xlfn.XLOOKUP(L_Map[[#This Row],[MÃ TM]],L_TM[MÃ],L_TM[BCR],0),1,0)</f>
        <v>0</v>
      </c>
      <c r="H63" t="str">
        <f>_xlfn.XLOOKUP(L_Map[[#This Row],[MÃ BC]],L_FS[MÃ],L_FS[CHỈ TIÊU],"-")</f>
        <v>Nguyên giá TSCĐ vô hình</v>
      </c>
      <c r="I63" t="str">
        <f>_xlfn.XLOOKUP(L_Map[[#This Row],[MÃ TM]],L_TM[MÃ],L_TM[CHỈ TIÊU],"-")</f>
        <v>NG TSCĐ VH đã KH hết đang sử dụng</v>
      </c>
    </row>
    <row r="64" spans="3:9" hidden="1" x14ac:dyDescent="0.35">
      <c r="C64" s="6" t="s">
        <v>106</v>
      </c>
      <c r="D64">
        <f>IF(L_Map[[#This Row],[MÃ BC]]&lt;&gt;"",COUNTIFS(L_Map[MÃ BC],L_Map[[#This Row],[MÃ BC]]),0)</f>
        <v>1</v>
      </c>
      <c r="E64" s="6" t="s">
        <v>377</v>
      </c>
      <c r="F64">
        <f>IF(L_Map[[#This Row],[MÃ TM]]&lt;&gt;"",COUNTIFS(L_Map[MÃ TM],L_Map[[#This Row],[MÃ TM]]),0)</f>
        <v>1</v>
      </c>
      <c r="G64">
        <f>IF(_xlfn.XLOOKUP(L_Map[[#This Row],[MÃ TM]],L_TM[MÃ],L_TM[BCR],0),1,0)</f>
        <v>0</v>
      </c>
      <c r="H64" t="str">
        <f>_xlfn.XLOOKUP(L_Map[[#This Row],[MÃ BC]],L_FS[MÃ],L_FS[CHỈ TIÊU],"-")</f>
        <v>Giá trị hao mòn lũy kế TSCĐ vô hình</v>
      </c>
      <c r="I64" t="str">
        <f>_xlfn.XLOOKUP(L_Map[[#This Row],[MÃ TM]],L_TM[MÃ],L_TM[CHỈ TIÊU],"-")</f>
        <v>TSCĐ vô hình - Hao mòn lũy kế (*)</v>
      </c>
    </row>
    <row r="65" spans="3:9" hidden="1" x14ac:dyDescent="0.35">
      <c r="C65" s="6" t="s">
        <v>108</v>
      </c>
      <c r="D65">
        <f>IF(L_Map[[#This Row],[MÃ BC]]&lt;&gt;"",COUNTIFS(L_Map[MÃ BC],L_Map[[#This Row],[MÃ BC]]),0)</f>
        <v>1</v>
      </c>
      <c r="E65" s="6" t="s">
        <v>60</v>
      </c>
      <c r="F65">
        <f>IF(L_Map[[#This Row],[MÃ TM]]&lt;&gt;"",COUNTIFS(L_Map[MÃ TM],L_Map[[#This Row],[MÃ TM]]),0)</f>
        <v>1</v>
      </c>
      <c r="G65">
        <f>IF(_xlfn.XLOOKUP(L_Map[[#This Row],[MÃ TM]],L_TM[MÃ],L_TM[BCR],0),1,0)</f>
        <v>0</v>
      </c>
      <c r="H65" t="str">
        <f>_xlfn.XLOOKUP(L_Map[[#This Row],[MÃ BC]],L_FS[MÃ],L_FS[CHỈ TIÊU],"-")</f>
        <v>Nguyên giá BĐS đầu tư</v>
      </c>
      <c r="I65" t="str">
        <f>_xlfn.XLOOKUP(L_Map[[#This Row],[MÃ TM]],L_TM[MÃ],L_TM[CHỈ TIÊU],"-")</f>
        <v>BĐS đầu tư - Nguyên giá</v>
      </c>
    </row>
    <row r="66" spans="3:9" hidden="1" x14ac:dyDescent="0.35">
      <c r="C66" s="6" t="s">
        <v>107</v>
      </c>
      <c r="D66">
        <f>IF(L_Map[[#This Row],[MÃ BC]]&lt;&gt;"",COUNTIFS(L_Map[MÃ BC],L_Map[[#This Row],[MÃ BC]]),0)</f>
        <v>1</v>
      </c>
      <c r="E66" s="6" t="s">
        <v>114</v>
      </c>
      <c r="F66">
        <f>IF(L_Map[[#This Row],[MÃ TM]]&lt;&gt;"",COUNTIFS(L_Map[MÃ TM],L_Map[[#This Row],[MÃ TM]]),0)</f>
        <v>1</v>
      </c>
      <c r="G66">
        <f>IF(_xlfn.XLOOKUP(L_Map[[#This Row],[MÃ TM]],L_TM[MÃ],L_TM[BCR],0),1,0)</f>
        <v>0</v>
      </c>
      <c r="H66" t="str">
        <f>_xlfn.XLOOKUP(L_Map[[#This Row],[MÃ BC]],L_FS[MÃ],L_FS[CHỈ TIÊU],"-")</f>
        <v>Giá trị hao mòn lũy kế (*) BĐS đầu tư</v>
      </c>
      <c r="I66" t="str">
        <f>_xlfn.XLOOKUP(L_Map[[#This Row],[MÃ TM]],L_TM[MÃ],L_TM[CHỈ TIÊU],"-")</f>
        <v>BĐS đầu tư - Hao mòn lũy kế (*)</v>
      </c>
    </row>
    <row r="67" spans="3:9" hidden="1" x14ac:dyDescent="0.35">
      <c r="C67" s="6" t="s">
        <v>95</v>
      </c>
      <c r="D67">
        <f>IF(L_Map[[#This Row],[MÃ BC]]&lt;&gt;"",COUNTIFS(L_Map[MÃ BC],L_Map[[#This Row],[MÃ BC]]),0)</f>
        <v>1</v>
      </c>
      <c r="E67" s="6" t="s">
        <v>363</v>
      </c>
      <c r="F67">
        <f>IF(L_Map[[#This Row],[MÃ TM]]&lt;&gt;"",COUNTIFS(L_Map[MÃ TM],L_Map[[#This Row],[MÃ TM]]),0)</f>
        <v>1</v>
      </c>
      <c r="G67">
        <f>IF(_xlfn.XLOOKUP(L_Map[[#This Row],[MÃ TM]],L_TM[MÃ],L_TM[BCR],0),1,0)</f>
        <v>0</v>
      </c>
      <c r="H67" t="str">
        <f>_xlfn.XLOOKUP(L_Map[[#This Row],[MÃ BC]],L_FS[MÃ],L_FS[CHỈ TIÊU],"-")</f>
        <v>Chi phí sản xuất, kinh doanh dở dang dài hạn</v>
      </c>
      <c r="I67" t="str">
        <f>_xlfn.XLOOKUP(L_Map[[#This Row],[MÃ TM]],L_TM[MÃ],L_TM[CHỈ TIÊU],"-")</f>
        <v>Chi phí SXKD dở dang dài hạn</v>
      </c>
    </row>
    <row r="68" spans="3:9" hidden="1" x14ac:dyDescent="0.35">
      <c r="C68" s="6" t="s">
        <v>119</v>
      </c>
      <c r="D68">
        <f>IF(L_Map[[#This Row],[MÃ BC]]&lt;&gt;"",COUNTIFS(L_Map[MÃ BC],L_Map[[#This Row],[MÃ BC]]),0)</f>
        <v>1</v>
      </c>
      <c r="E68" s="6" t="s">
        <v>365</v>
      </c>
      <c r="F68">
        <f>IF(L_Map[[#This Row],[MÃ TM]]&lt;&gt;"",COUNTIFS(L_Map[MÃ TM],L_Map[[#This Row],[MÃ TM]]),0)</f>
        <v>1</v>
      </c>
      <c r="G68">
        <f>IF(_xlfn.XLOOKUP(L_Map[[#This Row],[MÃ TM]],L_TM[MÃ],L_TM[BCR],0),1,0)</f>
        <v>0</v>
      </c>
      <c r="H68" t="str">
        <f>_xlfn.XLOOKUP(L_Map[[#This Row],[MÃ BC]],L_FS[MÃ],L_FS[CHỈ TIÊU],"-")</f>
        <v>Chi phí xây dựng cơ bản dở dang</v>
      </c>
      <c r="I68" t="str">
        <f>_xlfn.XLOOKUP(L_Map[[#This Row],[MÃ TM]],L_TM[MÃ],L_TM[CHỈ TIÊU],"-")</f>
        <v>Chi phí XDCB dở dang</v>
      </c>
    </row>
    <row r="69" spans="3:9" hidden="1" x14ac:dyDescent="0.35">
      <c r="C69" s="6" t="s">
        <v>110</v>
      </c>
      <c r="D69">
        <f>IF(L_Map[[#This Row],[MÃ BC]]&lt;&gt;"",COUNTIFS(L_Map[MÃ BC],L_Map[[#This Row],[MÃ BC]]),0)</f>
        <v>1</v>
      </c>
      <c r="E69" s="6" t="s">
        <v>203</v>
      </c>
      <c r="F69">
        <f>IF(L_Map[[#This Row],[MÃ TM]]&lt;&gt;"",COUNTIFS(L_Map[MÃ TM],L_Map[[#This Row],[MÃ TM]]),0)</f>
        <v>1</v>
      </c>
      <c r="G69">
        <f>IF(_xlfn.XLOOKUP(L_Map[[#This Row],[MÃ TM]],L_TM[MÃ],L_TM[BCR],0),1,0)</f>
        <v>0</v>
      </c>
      <c r="H69" t="str">
        <f>_xlfn.XLOOKUP(L_Map[[#This Row],[MÃ BC]],L_FS[MÃ],L_FS[CHỈ TIÊU],"-")</f>
        <v>Đầu tư vào công ty con</v>
      </c>
      <c r="I69" t="str">
        <f>_xlfn.XLOOKUP(L_Map[[#This Row],[MÃ TM]],L_TM[MÃ],L_TM[CHỈ TIÊU],"-")</f>
        <v>Đầu tư vào công ty con</v>
      </c>
    </row>
    <row r="70" spans="3:9" hidden="1" x14ac:dyDescent="0.35">
      <c r="C70" s="6" t="s">
        <v>112</v>
      </c>
      <c r="D70">
        <f>IF(L_Map[[#This Row],[MÃ BC]]&lt;&gt;"",COUNTIFS(L_Map[MÃ BC],L_Map[[#This Row],[MÃ BC]]),0)</f>
        <v>1</v>
      </c>
      <c r="E70" s="6" t="s">
        <v>216</v>
      </c>
      <c r="F70">
        <f>IF(L_Map[[#This Row],[MÃ TM]]&lt;&gt;"",COUNTIFS(L_Map[MÃ TM],L_Map[[#This Row],[MÃ TM]]),0)</f>
        <v>1</v>
      </c>
      <c r="G70">
        <f>IF(_xlfn.XLOOKUP(L_Map[[#This Row],[MÃ TM]],L_TM[MÃ],L_TM[BCR],0),1,0)</f>
        <v>0</v>
      </c>
      <c r="H70" t="str">
        <f>_xlfn.XLOOKUP(L_Map[[#This Row],[MÃ BC]],L_FS[MÃ],L_FS[CHỈ TIÊU],"-")</f>
        <v>Đầu tư vào công ty liên doanh, liên kết</v>
      </c>
      <c r="I70" t="str">
        <f>_xlfn.XLOOKUP(L_Map[[#This Row],[MÃ TM]],L_TM[MÃ],L_TM[CHỈ TIÊU],"-")</f>
        <v>Đầu tư vào công ty liên doanh, liên kết</v>
      </c>
    </row>
    <row r="71" spans="3:9" hidden="1" x14ac:dyDescent="0.35">
      <c r="C71" s="6" t="s">
        <v>113</v>
      </c>
      <c r="D71">
        <f>IF(L_Map[[#This Row],[MÃ BC]]&lt;&gt;"",COUNTIFS(L_Map[MÃ BC],L_Map[[#This Row],[MÃ BC]]),0)</f>
        <v>1</v>
      </c>
      <c r="E71" s="6" t="s">
        <v>205</v>
      </c>
      <c r="F71">
        <f>IF(L_Map[[#This Row],[MÃ TM]]&lt;&gt;"",COUNTIFS(L_Map[MÃ TM],L_Map[[#This Row],[MÃ TM]]),0)</f>
        <v>1</v>
      </c>
      <c r="G71">
        <f>IF(_xlfn.XLOOKUP(L_Map[[#This Row],[MÃ TM]],L_TM[MÃ],L_TM[BCR],0),1,0)</f>
        <v>0</v>
      </c>
      <c r="H71" t="str">
        <f>_xlfn.XLOOKUP(L_Map[[#This Row],[MÃ BC]],L_FS[MÃ],L_FS[CHỈ TIÊU],"-")</f>
        <v>Đầu tư góp vốn vào đơn vị khác</v>
      </c>
      <c r="I71" t="str">
        <f>_xlfn.XLOOKUP(L_Map[[#This Row],[MÃ TM]],L_TM[MÃ],L_TM[CHỈ TIÊU],"-")</f>
        <v>Đầu tư góp vốn vào đơn vị khác</v>
      </c>
    </row>
    <row r="72" spans="3:9" hidden="1" x14ac:dyDescent="0.35">
      <c r="C72" s="6" t="s">
        <v>115</v>
      </c>
      <c r="D72">
        <f>IF(L_Map[[#This Row],[MÃ BC]]&lt;&gt;"",COUNTIFS(L_Map[MÃ BC],L_Map[[#This Row],[MÃ BC]]),0)</f>
        <v>1</v>
      </c>
      <c r="E72" s="6" t="s">
        <v>331</v>
      </c>
      <c r="F72">
        <f>IF(L_Map[[#This Row],[MÃ TM]]&lt;&gt;"",COUNTIFS(L_Map[MÃ TM],L_Map[[#This Row],[MÃ TM]]),0)</f>
        <v>1</v>
      </c>
      <c r="G72">
        <f>IF(_xlfn.XLOOKUP(L_Map[[#This Row],[MÃ TM]],L_TM[MÃ],L_TM[BCR],0),1,0)</f>
        <v>0</v>
      </c>
      <c r="H72" t="str">
        <f>_xlfn.XLOOKUP(L_Map[[#This Row],[MÃ BC]],L_FS[MÃ],L_FS[CHỈ TIÊU],"-")</f>
        <v>Dự phòng đầu tư tài chính dài hạn (*)</v>
      </c>
      <c r="I72" t="str">
        <f>_xlfn.XLOOKUP(L_Map[[#This Row],[MÃ TM]],L_TM[MÃ],L_TM[CHỈ TIÊU],"-")</f>
        <v>Dự phòng đầu tư tài chính dài hạn (*)</v>
      </c>
    </row>
    <row r="73" spans="3:9" hidden="1" x14ac:dyDescent="0.35">
      <c r="C73" s="6" t="s">
        <v>63</v>
      </c>
      <c r="D73">
        <f>IF(L_Map[[#This Row],[MÃ BC]]&lt;&gt;"",COUNTIFS(L_Map[MÃ BC],L_Map[[#This Row],[MÃ BC]]),0)</f>
        <v>1</v>
      </c>
      <c r="E73" s="6" t="s">
        <v>201</v>
      </c>
      <c r="F73">
        <f>IF(L_Map[[#This Row],[MÃ TM]]&lt;&gt;"",COUNTIFS(L_Map[MÃ TM],L_Map[[#This Row],[MÃ TM]]),0)</f>
        <v>1</v>
      </c>
      <c r="G73">
        <f>IF(_xlfn.XLOOKUP(L_Map[[#This Row],[MÃ TM]],L_TM[MÃ],L_TM[BCR],0),1,0)</f>
        <v>0</v>
      </c>
      <c r="H73" t="str">
        <f>_xlfn.XLOOKUP(L_Map[[#This Row],[MÃ BC]],L_FS[MÃ],L_FS[CHỈ TIÊU],"-")</f>
        <v>Đầu tư nắm giữ đến ngày đáo hạn dài hạn</v>
      </c>
      <c r="I73" t="str">
        <f>_xlfn.XLOOKUP(L_Map[[#This Row],[MÃ TM]],L_TM[MÃ],L_TM[CHỈ TIÊU],"-")</f>
        <v>Đầu tư nắm giữ đến ngày đáo hạn dài hạn</v>
      </c>
    </row>
    <row r="74" spans="3:9" hidden="1" x14ac:dyDescent="0.35">
      <c r="C74" s="6" t="s">
        <v>121</v>
      </c>
      <c r="D74">
        <f>IF(L_Map[[#This Row],[MÃ BC]]&lt;&gt;"",COUNTIFS(L_Map[MÃ BC],L_Map[[#This Row],[MÃ BC]]),0)</f>
        <v>1</v>
      </c>
      <c r="E74" s="6" t="s">
        <v>128</v>
      </c>
      <c r="F74">
        <f>IF(L_Map[[#This Row],[MÃ TM]]&lt;&gt;"",COUNTIFS(L_Map[MÃ TM],L_Map[[#This Row],[MÃ TM]]),0)</f>
        <v>1</v>
      </c>
      <c r="G74">
        <f>IF(_xlfn.XLOOKUP(L_Map[[#This Row],[MÃ TM]],L_TM[MÃ],L_TM[BCR],0),1,0)</f>
        <v>0</v>
      </c>
      <c r="H74" t="str">
        <f>_xlfn.XLOOKUP(L_Map[[#This Row],[MÃ BC]],L_FS[MÃ],L_FS[CHỈ TIÊU],"-")</f>
        <v>Chi phí trả trước dài hạn</v>
      </c>
      <c r="I74" t="str">
        <f>_xlfn.XLOOKUP(L_Map[[#This Row],[MÃ TM]],L_TM[MÃ],L_TM[CHỈ TIÊU],"-")</f>
        <v>Chi phí trả trước dài hạn</v>
      </c>
    </row>
    <row r="75" spans="3:9" hidden="1" x14ac:dyDescent="0.35">
      <c r="C75" s="6" t="s">
        <v>124</v>
      </c>
      <c r="D75">
        <f>IF(L_Map[[#This Row],[MÃ BC]]&lt;&gt;"",COUNTIFS(L_Map[MÃ BC],L_Map[[#This Row],[MÃ BC]]),0)</f>
        <v>1</v>
      </c>
      <c r="E75" s="6" t="s">
        <v>95</v>
      </c>
      <c r="F75">
        <f>IF(L_Map[[#This Row],[MÃ TM]]&lt;&gt;"",COUNTIFS(L_Map[MÃ TM],L_Map[[#This Row],[MÃ TM]]),0)</f>
        <v>1</v>
      </c>
      <c r="G75">
        <f>IF(_xlfn.XLOOKUP(L_Map[[#This Row],[MÃ TM]],L_TM[MÃ],L_TM[BCR],0),1,0)</f>
        <v>0</v>
      </c>
      <c r="H75" t="str">
        <f>_xlfn.XLOOKUP(L_Map[[#This Row],[MÃ BC]],L_FS[MÃ],L_FS[CHỈ TIÊU],"-")</f>
        <v>Tài sản thuế thu nhập hoãn lại</v>
      </c>
      <c r="I75" t="str">
        <f>_xlfn.XLOOKUP(L_Map[[#This Row],[MÃ TM]],L_TM[MÃ],L_TM[CHỈ TIÊU],"-")</f>
        <v>Tài sản thuế TNDN hoãn lại</v>
      </c>
    </row>
    <row r="76" spans="3:9" hidden="1" x14ac:dyDescent="0.35">
      <c r="C76" s="6" t="s">
        <v>92</v>
      </c>
      <c r="D76">
        <f>IF(L_Map[[#This Row],[MÃ BC]]&lt;&gt;"",COUNTIFS(L_Map[MÃ BC],L_Map[[#This Row],[MÃ BC]]),0)</f>
        <v>1</v>
      </c>
      <c r="E76" s="6" t="s">
        <v>217</v>
      </c>
      <c r="F76">
        <f>IF(L_Map[[#This Row],[MÃ TM]]&lt;&gt;"",COUNTIFS(L_Map[MÃ TM],L_Map[[#This Row],[MÃ TM]]),0)</f>
        <v>2</v>
      </c>
      <c r="G76">
        <f>IF(_xlfn.XLOOKUP(L_Map[[#This Row],[MÃ TM]],L_TM[MÃ],L_TM[BCR],0),1,0)</f>
        <v>0</v>
      </c>
      <c r="H76" t="str">
        <f>_xlfn.XLOOKUP(L_Map[[#This Row],[MÃ BC]],L_FS[MÃ],L_FS[CHỈ TIÊU],"-")</f>
        <v>Thiết bị, vật tư, phụ tùng thay thế dài hạn</v>
      </c>
      <c r="I76" t="str">
        <f>_xlfn.XLOOKUP(L_Map[[#This Row],[MÃ TM]],L_TM[MÃ],L_TM[CHỈ TIÊU],"-")</f>
        <v>Tài sản khác dài hạn</v>
      </c>
    </row>
    <row r="77" spans="3:9" hidden="1" x14ac:dyDescent="0.35">
      <c r="C77" s="6" t="s">
        <v>87</v>
      </c>
      <c r="D77">
        <f>IF(L_Map[[#This Row],[MÃ BC]]&lt;&gt;"",COUNTIFS(L_Map[MÃ BC],L_Map[[#This Row],[MÃ BC]]),0)</f>
        <v>1</v>
      </c>
      <c r="E77" s="6" t="s">
        <v>217</v>
      </c>
      <c r="F77">
        <f>IF(L_Map[[#This Row],[MÃ TM]]&lt;&gt;"",COUNTIFS(L_Map[MÃ TM],L_Map[[#This Row],[MÃ TM]]),0)</f>
        <v>2</v>
      </c>
      <c r="G77">
        <f>IF(_xlfn.XLOOKUP(L_Map[[#This Row],[MÃ TM]],L_TM[MÃ],L_TM[BCR],0),1,0)</f>
        <v>0</v>
      </c>
      <c r="H77" t="str">
        <f>_xlfn.XLOOKUP(L_Map[[#This Row],[MÃ BC]],L_FS[MÃ],L_FS[CHỈ TIÊU],"-")</f>
        <v>Tài sản dài hạn khác</v>
      </c>
      <c r="I77" t="str">
        <f>_xlfn.XLOOKUP(L_Map[[#This Row],[MÃ TM]],L_TM[MÃ],L_TM[CHỈ TIÊU],"-")</f>
        <v>Tài sản khác dài hạn</v>
      </c>
    </row>
    <row r="78" spans="3:9" hidden="1" x14ac:dyDescent="0.35">
      <c r="C78" s="6" t="s">
        <v>125</v>
      </c>
      <c r="D78">
        <f>IF(L_Map[[#This Row],[MÃ BC]]&lt;&gt;"",COUNTIFS(L_Map[MÃ BC],L_Map[[#This Row],[MÃ BC]]),0)</f>
        <v>1</v>
      </c>
      <c r="E78" s="6" t="s">
        <v>89</v>
      </c>
      <c r="F78">
        <f>IF(L_Map[[#This Row],[MÃ TM]]&lt;&gt;"",COUNTIFS(L_Map[MÃ TM],L_Map[[#This Row],[MÃ TM]]),0)</f>
        <v>1</v>
      </c>
      <c r="G78">
        <f>IF(_xlfn.XLOOKUP(L_Map[[#This Row],[MÃ TM]],L_TM[MÃ],L_TM[BCR],0),1,0)</f>
        <v>0</v>
      </c>
      <c r="H78" t="str">
        <f>_xlfn.XLOOKUP(L_Map[[#This Row],[MÃ BC]],L_FS[MÃ],L_FS[CHỈ TIÊU],"-")</f>
        <v>Lợi thế thương mại</v>
      </c>
      <c r="I78" t="str">
        <f>_xlfn.XLOOKUP(L_Map[[#This Row],[MÃ TM]],L_TM[MÃ],L_TM[CHỈ TIÊU],"-")</f>
        <v>Lợi thế thương mại</v>
      </c>
    </row>
    <row r="79" spans="3:9" hidden="1" x14ac:dyDescent="0.35">
      <c r="C79" s="6" t="s">
        <v>127</v>
      </c>
      <c r="D79">
        <f>IF(L_Map[[#This Row],[MÃ BC]]&lt;&gt;"",COUNTIFS(L_Map[MÃ BC],L_Map[[#This Row],[MÃ BC]]),0)</f>
        <v>2</v>
      </c>
      <c r="E79" s="6" t="s">
        <v>97</v>
      </c>
      <c r="F79">
        <f>IF(L_Map[[#This Row],[MÃ TM]]&lt;&gt;"",COUNTIFS(L_Map[MÃ TM],L_Map[[#This Row],[MÃ TM]]),0)</f>
        <v>1</v>
      </c>
      <c r="G79">
        <f>IF(_xlfn.XLOOKUP(L_Map[[#This Row],[MÃ TM]],L_TM[MÃ],L_TM[BCR],0),1,0)</f>
        <v>0</v>
      </c>
      <c r="H79" t="str">
        <f>_xlfn.XLOOKUP(L_Map[[#This Row],[MÃ BC]],L_FS[MÃ],L_FS[CHỈ TIÊU],"-")</f>
        <v>Phải trả người bán ngắn hạn</v>
      </c>
      <c r="I79" t="str">
        <f>_xlfn.XLOOKUP(L_Map[[#This Row],[MÃ TM]],L_TM[MÃ],L_TM[CHỈ TIÊU],"-")</f>
        <v>Phải trả người bán ngắn hạn</v>
      </c>
    </row>
    <row r="80" spans="3:9" hidden="1" x14ac:dyDescent="0.35">
      <c r="C80" s="6" t="s">
        <v>127</v>
      </c>
      <c r="D80">
        <f>IF(L_Map[[#This Row],[MÃ BC]]&lt;&gt;"",COUNTIFS(L_Map[MÃ BC],L_Map[[#This Row],[MÃ BC]]),0)</f>
        <v>2</v>
      </c>
      <c r="E80" s="6" t="s">
        <v>383</v>
      </c>
      <c r="F80">
        <f>IF(L_Map[[#This Row],[MÃ TM]]&lt;&gt;"",COUNTIFS(L_Map[MÃ TM],L_Map[[#This Row],[MÃ TM]]),0)</f>
        <v>1</v>
      </c>
      <c r="G80">
        <f>IF(_xlfn.XLOOKUP(L_Map[[#This Row],[MÃ TM]],L_TM[MÃ],L_TM[BCR],0),1,0)</f>
        <v>1</v>
      </c>
      <c r="H80" t="str">
        <f>_xlfn.XLOOKUP(L_Map[[#This Row],[MÃ BC]],L_FS[MÃ],L_FS[CHỈ TIÊU],"-")</f>
        <v>Phải trả người bán ngắn hạn</v>
      </c>
      <c r="I80" t="str">
        <f>_xlfn.XLOOKUP(L_Map[[#This Row],[MÃ TM]],L_TM[MÃ],L_TM[CHỈ TIÊU],"-")</f>
        <v>Phải trả người bán ngắn hạn (BCR)</v>
      </c>
    </row>
    <row r="81" spans="3:9" hidden="1" x14ac:dyDescent="0.35">
      <c r="C81" s="6" t="s">
        <v>70</v>
      </c>
      <c r="D81">
        <f>IF(L_Map[[#This Row],[MÃ BC]]&lt;&gt;"",COUNTIFS(L_Map[MÃ BC],L_Map[[#This Row],[MÃ BC]]),0)</f>
        <v>2</v>
      </c>
      <c r="E81" s="6" t="s">
        <v>386</v>
      </c>
      <c r="F81">
        <f>IF(L_Map[[#This Row],[MÃ TM]]&lt;&gt;"",COUNTIFS(L_Map[MÃ TM],L_Map[[#This Row],[MÃ TM]]),0)</f>
        <v>1</v>
      </c>
      <c r="G81">
        <f>IF(_xlfn.XLOOKUP(L_Map[[#This Row],[MÃ TM]],L_TM[MÃ],L_TM[BCR],0),1,0)</f>
        <v>0</v>
      </c>
      <c r="H81" t="str">
        <f>_xlfn.XLOOKUP(L_Map[[#This Row],[MÃ BC]],L_FS[MÃ],L_FS[CHỈ TIÊU],"-")</f>
        <v>Người mua trả tiền trước ngắn hạn</v>
      </c>
      <c r="I81" t="str">
        <f>_xlfn.XLOOKUP(L_Map[[#This Row],[MÃ TM]],L_TM[MÃ],L_TM[CHỈ TIÊU],"-")</f>
        <v>Người mua trả trước ngắn hạn</v>
      </c>
    </row>
    <row r="82" spans="3:9" hidden="1" x14ac:dyDescent="0.35">
      <c r="C82" s="6" t="s">
        <v>70</v>
      </c>
      <c r="D82">
        <f>IF(L_Map[[#This Row],[MÃ BC]]&lt;&gt;"",COUNTIFS(L_Map[MÃ BC],L_Map[[#This Row],[MÃ BC]]),0)</f>
        <v>2</v>
      </c>
      <c r="E82" s="6" t="s">
        <v>388</v>
      </c>
      <c r="F82">
        <f>IF(L_Map[[#This Row],[MÃ TM]]&lt;&gt;"",COUNTIFS(L_Map[MÃ TM],L_Map[[#This Row],[MÃ TM]]),0)</f>
        <v>1</v>
      </c>
      <c r="G82">
        <f>IF(_xlfn.XLOOKUP(L_Map[[#This Row],[MÃ TM]],L_TM[MÃ],L_TM[BCR],0),1,0)</f>
        <v>1</v>
      </c>
      <c r="H82" t="str">
        <f>_xlfn.XLOOKUP(L_Map[[#This Row],[MÃ BC]],L_FS[MÃ],L_FS[CHỈ TIÊU],"-")</f>
        <v>Người mua trả tiền trước ngắn hạn</v>
      </c>
      <c r="I82" t="str">
        <f>_xlfn.XLOOKUP(L_Map[[#This Row],[MÃ TM]],L_TM[MÃ],L_TM[CHỈ TIÊU],"-")</f>
        <v>Người mua trả trước ngắn hạn (BCR)</v>
      </c>
    </row>
    <row r="83" spans="3:9" hidden="1" x14ac:dyDescent="0.35">
      <c r="C83" s="6" t="s">
        <v>129</v>
      </c>
      <c r="D83">
        <f>IF(L_Map[[#This Row],[MÃ BC]]&lt;&gt;"",COUNTIFS(L_Map[MÃ BC],L_Map[[#This Row],[MÃ BC]]),0)</f>
        <v>1</v>
      </c>
      <c r="E83" s="6" t="s">
        <v>392</v>
      </c>
      <c r="F83">
        <f>IF(L_Map[[#This Row],[MÃ TM]]&lt;&gt;"",COUNTIFS(L_Map[MÃ TM],L_Map[[#This Row],[MÃ TM]]),0)</f>
        <v>2</v>
      </c>
      <c r="G83">
        <f>IF(_xlfn.XLOOKUP(L_Map[[#This Row],[MÃ TM]],L_TM[MÃ],L_TM[BCR],0),1,0)</f>
        <v>0</v>
      </c>
      <c r="H83" t="str">
        <f>_xlfn.XLOOKUP(L_Map[[#This Row],[MÃ BC]],L_FS[MÃ],L_FS[CHỈ TIÊU],"-")</f>
        <v>Thuế và các khoản phải nộp Nhà nước</v>
      </c>
      <c r="I83" t="str">
        <f>_xlfn.XLOOKUP(L_Map[[#This Row],[MÃ TM]],L_TM[MÃ],L_TM[CHỈ TIÊU],"-")</f>
        <v>Thuế và các khoản phải nộp Nhà nước</v>
      </c>
    </row>
    <row r="84" spans="3:9" hidden="1" x14ac:dyDescent="0.35">
      <c r="C84" s="6" t="s">
        <v>132</v>
      </c>
      <c r="D84">
        <f>IF(L_Map[[#This Row],[MÃ BC]]&lt;&gt;"",COUNTIFS(L_Map[MÃ BC],L_Map[[#This Row],[MÃ BC]]),0)</f>
        <v>1</v>
      </c>
      <c r="E84" s="6" t="s">
        <v>436</v>
      </c>
      <c r="F84">
        <f>IF(L_Map[[#This Row],[MÃ TM]]&lt;&gt;"",COUNTIFS(L_Map[MÃ TM],L_Map[[#This Row],[MÃ TM]]),0)</f>
        <v>0</v>
      </c>
      <c r="G84">
        <f>IF(_xlfn.XLOOKUP(L_Map[[#This Row],[MÃ TM]],L_TM[MÃ],L_TM[BCR],0),1,0)</f>
        <v>0</v>
      </c>
      <c r="H84" t="str">
        <f>_xlfn.XLOOKUP(L_Map[[#This Row],[MÃ BC]],L_FS[MÃ],L_FS[CHỈ TIÊU],"-")</f>
        <v>Phải trả người lao động</v>
      </c>
      <c r="I84" t="str">
        <f>_xlfn.XLOOKUP(L_Map[[#This Row],[MÃ TM]],L_TM[MÃ],L_TM[CHỈ TIÊU],"-")</f>
        <v>-</v>
      </c>
    </row>
    <row r="85" spans="3:9" hidden="1" x14ac:dyDescent="0.35">
      <c r="C85" s="6" t="s">
        <v>135</v>
      </c>
      <c r="D85">
        <f>IF(L_Map[[#This Row],[MÃ BC]]&lt;&gt;"",COUNTIFS(L_Map[MÃ BC],L_Map[[#This Row],[MÃ BC]]),0)</f>
        <v>1</v>
      </c>
      <c r="E85" s="6" t="s">
        <v>393</v>
      </c>
      <c r="F85">
        <f>IF(L_Map[[#This Row],[MÃ TM]]&lt;&gt;"",COUNTIFS(L_Map[MÃ TM],L_Map[[#This Row],[MÃ TM]]),0)</f>
        <v>1</v>
      </c>
      <c r="G85">
        <f>IF(_xlfn.XLOOKUP(L_Map[[#This Row],[MÃ TM]],L_TM[MÃ],L_TM[BCR],0),1,0)</f>
        <v>0</v>
      </c>
      <c r="H85" t="str">
        <f>_xlfn.XLOOKUP(L_Map[[#This Row],[MÃ BC]],L_FS[MÃ],L_FS[CHỈ TIÊU],"-")</f>
        <v>Chi phí phải trả ngắn hạn</v>
      </c>
      <c r="I85" t="str">
        <f>_xlfn.XLOOKUP(L_Map[[#This Row],[MÃ TM]],L_TM[MÃ],L_TM[CHỈ TIÊU],"-")</f>
        <v>Chi phí phải trả ngắn hạn</v>
      </c>
    </row>
    <row r="86" spans="3:9" hidden="1" x14ac:dyDescent="0.35">
      <c r="C86" s="6" t="s">
        <v>139</v>
      </c>
      <c r="D86">
        <f>IF(L_Map[[#This Row],[MÃ BC]]&lt;&gt;"",COUNTIFS(L_Map[MÃ BC],L_Map[[#This Row],[MÃ BC]]),0)</f>
        <v>1</v>
      </c>
      <c r="E86" s="6" t="s">
        <v>401</v>
      </c>
      <c r="F86">
        <f>IF(L_Map[[#This Row],[MÃ TM]]&lt;&gt;"",COUNTIFS(L_Map[MÃ TM],L_Map[[#This Row],[MÃ TM]]),0)</f>
        <v>3</v>
      </c>
      <c r="G86">
        <f>IF(_xlfn.XLOOKUP(L_Map[[#This Row],[MÃ TM]],L_TM[MÃ],L_TM[BCR],0),1,0)</f>
        <v>0</v>
      </c>
      <c r="H86" t="str">
        <f>_xlfn.XLOOKUP(L_Map[[#This Row],[MÃ BC]],L_FS[MÃ],L_FS[CHỈ TIÊU],"-")</f>
        <v>Phải trả nội bộ ngắn hạn</v>
      </c>
      <c r="I86" t="str">
        <f>_xlfn.XLOOKUP(L_Map[[#This Row],[MÃ TM]],L_TM[MÃ],L_TM[CHỈ TIÊU],"-")</f>
        <v>Phải trả nội bộ ngắn hạn</v>
      </c>
    </row>
    <row r="87" spans="3:9" hidden="1" x14ac:dyDescent="0.35">
      <c r="C87" s="6" t="s">
        <v>141</v>
      </c>
      <c r="D87">
        <f>IF(L_Map[[#This Row],[MÃ BC]]&lt;&gt;"",COUNTIFS(L_Map[MÃ BC],L_Map[[#This Row],[MÃ BC]]),0)</f>
        <v>1</v>
      </c>
      <c r="E87" s="6" t="s">
        <v>403</v>
      </c>
      <c r="F87">
        <f>IF(L_Map[[#This Row],[MÃ TM]]&lt;&gt;"",COUNTIFS(L_Map[MÃ TM],L_Map[[#This Row],[MÃ TM]]),0)</f>
        <v>1</v>
      </c>
      <c r="G87">
        <f>IF(_xlfn.XLOOKUP(L_Map[[#This Row],[MÃ TM]],L_TM[MÃ],L_TM[BCR],0),1,0)</f>
        <v>0</v>
      </c>
      <c r="H87" t="str">
        <f>_xlfn.XLOOKUP(L_Map[[#This Row],[MÃ BC]],L_FS[MÃ],L_FS[CHỈ TIÊU],"-")</f>
        <v>Phải trả theo tiến độ kế hoạch HĐXD</v>
      </c>
      <c r="I87" t="str">
        <f>_xlfn.XLOOKUP(L_Map[[#This Row],[MÃ TM]],L_TM[MÃ],L_TM[CHỈ TIÊU],"-")</f>
        <v>Phải trả theo tiến độ kế hoạch HĐXD</v>
      </c>
    </row>
    <row r="88" spans="3:9" hidden="1" x14ac:dyDescent="0.35">
      <c r="C88" s="6" t="s">
        <v>144</v>
      </c>
      <c r="D88">
        <f>IF(L_Map[[#This Row],[MÃ BC]]&lt;&gt;"",COUNTIFS(L_Map[MÃ BC],L_Map[[#This Row],[MÃ BC]]),0)</f>
        <v>1</v>
      </c>
      <c r="E88" s="6" t="s">
        <v>404</v>
      </c>
      <c r="F88">
        <f>IF(L_Map[[#This Row],[MÃ TM]]&lt;&gt;"",COUNTIFS(L_Map[MÃ TM],L_Map[[#This Row],[MÃ TM]]),0)</f>
        <v>1</v>
      </c>
      <c r="G88">
        <f>IF(_xlfn.XLOOKUP(L_Map[[#This Row],[MÃ TM]],L_TM[MÃ],L_TM[BCR],0),1,0)</f>
        <v>0</v>
      </c>
      <c r="H88" t="str">
        <f>_xlfn.XLOOKUP(L_Map[[#This Row],[MÃ BC]],L_FS[MÃ],L_FS[CHỈ TIÊU],"-")</f>
        <v>Doanh thu chưa thực hiện ngắn hạn</v>
      </c>
      <c r="I88" t="str">
        <f>_xlfn.XLOOKUP(L_Map[[#This Row],[MÃ TM]],L_TM[MÃ],L_TM[CHỈ TIÊU],"-")</f>
        <v>Doanh thu chưa thực hiện ngắn hạn</v>
      </c>
    </row>
    <row r="89" spans="3:9" hidden="1" x14ac:dyDescent="0.35">
      <c r="C89" s="6" t="s">
        <v>84</v>
      </c>
      <c r="D89">
        <f>IF(L_Map[[#This Row],[MÃ BC]]&lt;&gt;"",COUNTIFS(L_Map[MÃ BC],L_Map[[#This Row],[MÃ BC]]),0)</f>
        <v>2</v>
      </c>
      <c r="E89" s="6" t="s">
        <v>395</v>
      </c>
      <c r="F89">
        <f>IF(L_Map[[#This Row],[MÃ TM]]&lt;&gt;"",COUNTIFS(L_Map[MÃ TM],L_Map[[#This Row],[MÃ TM]]),0)</f>
        <v>1</v>
      </c>
      <c r="G89">
        <f>IF(_xlfn.XLOOKUP(L_Map[[#This Row],[MÃ TM]],L_TM[MÃ],L_TM[BCR],0),1,0)</f>
        <v>0</v>
      </c>
      <c r="H89" t="str">
        <f>_xlfn.XLOOKUP(L_Map[[#This Row],[MÃ BC]],L_FS[MÃ],L_FS[CHỈ TIÊU],"-")</f>
        <v>Các khoản phải trả ngắn hạn khác</v>
      </c>
      <c r="I89" t="str">
        <f>_xlfn.XLOOKUP(L_Map[[#This Row],[MÃ TM]],L_TM[MÃ],L_TM[CHỈ TIÊU],"-")</f>
        <v>Phải trả khác ngắn hạn</v>
      </c>
    </row>
    <row r="90" spans="3:9" hidden="1" x14ac:dyDescent="0.35">
      <c r="C90" s="6" t="s">
        <v>84</v>
      </c>
      <c r="D90">
        <f>IF(L_Map[[#This Row],[MÃ BC]]&lt;&gt;"",COUNTIFS(L_Map[MÃ BC],L_Map[[#This Row],[MÃ BC]]),0)</f>
        <v>2</v>
      </c>
      <c r="E90" s="6" t="s">
        <v>397</v>
      </c>
      <c r="F90">
        <f>IF(L_Map[[#This Row],[MÃ TM]]&lt;&gt;"",COUNTIFS(L_Map[MÃ TM],L_Map[[#This Row],[MÃ TM]]),0)</f>
        <v>1</v>
      </c>
      <c r="G90">
        <f>IF(_xlfn.XLOOKUP(L_Map[[#This Row],[MÃ TM]],L_TM[MÃ],L_TM[BCR],0),1,0)</f>
        <v>1</v>
      </c>
      <c r="H90" t="str">
        <f>_xlfn.XLOOKUP(L_Map[[#This Row],[MÃ BC]],L_FS[MÃ],L_FS[CHỈ TIÊU],"-")</f>
        <v>Các khoản phải trả ngắn hạn khác</v>
      </c>
      <c r="I90" t="str">
        <f>_xlfn.XLOOKUP(L_Map[[#This Row],[MÃ TM]],L_TM[MÃ],L_TM[CHỈ TIÊU],"-")</f>
        <v>Phải trả khác ngắn hạn</v>
      </c>
    </row>
    <row r="91" spans="3:9" hidden="1" x14ac:dyDescent="0.35">
      <c r="C91" s="6" t="s">
        <v>147</v>
      </c>
      <c r="D91">
        <f>IF(L_Map[[#This Row],[MÃ BC]]&lt;&gt;"",COUNTIFS(L_Map[MÃ BC],L_Map[[#This Row],[MÃ BC]]),0)</f>
        <v>1</v>
      </c>
      <c r="E91" s="6" t="s">
        <v>88</v>
      </c>
      <c r="F91">
        <f>IF(L_Map[[#This Row],[MÃ TM]]&lt;&gt;"",COUNTIFS(L_Map[MÃ TM],L_Map[[#This Row],[MÃ TM]]),0)</f>
        <v>1</v>
      </c>
      <c r="G91">
        <f>IF(_xlfn.XLOOKUP(L_Map[[#This Row],[MÃ TM]],L_TM[MÃ],L_TM[BCR],0),1,0)</f>
        <v>0</v>
      </c>
      <c r="H91" t="str">
        <f>_xlfn.XLOOKUP(L_Map[[#This Row],[MÃ BC]],L_FS[MÃ],L_FS[CHỈ TIÊU],"-")</f>
        <v>Vay và nợ thuê tài chính ngắn hạn</v>
      </c>
      <c r="I91" t="str">
        <f>_xlfn.XLOOKUP(L_Map[[#This Row],[MÃ TM]],L_TM[MÃ],L_TM[CHỈ TIÊU],"-")</f>
        <v>Vay ngắn hạn</v>
      </c>
    </row>
    <row r="92" spans="3:9" hidden="1" x14ac:dyDescent="0.35">
      <c r="C92" s="6" t="s">
        <v>156</v>
      </c>
      <c r="D92">
        <f>IF(L_Map[[#This Row],[MÃ BC]]&lt;&gt;"",COUNTIFS(L_Map[MÃ BC],L_Map[[#This Row],[MÃ BC]]),0)</f>
        <v>1</v>
      </c>
      <c r="E92" s="6" t="s">
        <v>69</v>
      </c>
      <c r="F92">
        <f>IF(L_Map[[#This Row],[MÃ TM]]&lt;&gt;"",COUNTIFS(L_Map[MÃ TM],L_Map[[#This Row],[MÃ TM]]),0)</f>
        <v>1</v>
      </c>
      <c r="G92">
        <f>IF(_xlfn.XLOOKUP(L_Map[[#This Row],[MÃ TM]],L_TM[MÃ],L_TM[BCR],0),1,0)</f>
        <v>0</v>
      </c>
      <c r="H92" t="str">
        <f>_xlfn.XLOOKUP(L_Map[[#This Row],[MÃ BC]],L_FS[MÃ],L_FS[CHỈ TIÊU],"-")</f>
        <v>Dự phòng phải trả ngắn hạn</v>
      </c>
      <c r="I92" t="str">
        <f>_xlfn.XLOOKUP(L_Map[[#This Row],[MÃ TM]],L_TM[MÃ],L_TM[CHỈ TIÊU],"-")</f>
        <v>Dự phòng phải trả ngắn hạn</v>
      </c>
    </row>
    <row r="93" spans="3:9" hidden="1" x14ac:dyDescent="0.35">
      <c r="C93" s="6" t="s">
        <v>160</v>
      </c>
      <c r="D93">
        <f>IF(L_Map[[#This Row],[MÃ BC]]&lt;&gt;"",COUNTIFS(L_Map[MÃ BC],L_Map[[#This Row],[MÃ BC]]),0)</f>
        <v>1</v>
      </c>
      <c r="E93" s="6" t="s">
        <v>110</v>
      </c>
      <c r="F93">
        <f>IF(L_Map[[#This Row],[MÃ TM]]&lt;&gt;"",COUNTIFS(L_Map[MÃ TM],L_Map[[#This Row],[MÃ TM]]),0)</f>
        <v>4</v>
      </c>
      <c r="G93">
        <f>IF(_xlfn.XLOOKUP(L_Map[[#This Row],[MÃ TM]],L_TM[MÃ],L_TM[BCR],0),1,0)</f>
        <v>0</v>
      </c>
      <c r="H93" t="str">
        <f>_xlfn.XLOOKUP(L_Map[[#This Row],[MÃ BC]],L_FS[MÃ],L_FS[CHỈ TIÊU],"-")</f>
        <v>Quỹ khen thưởng, phúc lợi</v>
      </c>
      <c r="I93" t="str">
        <f>_xlfn.XLOOKUP(L_Map[[#This Row],[MÃ TM]],L_TM[MÃ],L_TM[CHỈ TIÊU],"-")</f>
        <v>Quỹ không thuộc CSH</v>
      </c>
    </row>
    <row r="94" spans="3:9" hidden="1" x14ac:dyDescent="0.35">
      <c r="C94" s="6" t="s">
        <v>164</v>
      </c>
      <c r="D94">
        <f>IF(L_Map[[#This Row],[MÃ BC]]&lt;&gt;"",COUNTIFS(L_Map[MÃ BC],L_Map[[#This Row],[MÃ BC]]),0)</f>
        <v>1</v>
      </c>
      <c r="E94" s="6" t="s">
        <v>110</v>
      </c>
      <c r="F94">
        <f>IF(L_Map[[#This Row],[MÃ TM]]&lt;&gt;"",COUNTIFS(L_Map[MÃ TM],L_Map[[#This Row],[MÃ TM]]),0)</f>
        <v>4</v>
      </c>
      <c r="G94">
        <f>IF(_xlfn.XLOOKUP(L_Map[[#This Row],[MÃ TM]],L_TM[MÃ],L_TM[BCR],0),1,0)</f>
        <v>0</v>
      </c>
      <c r="H94" t="str">
        <f>_xlfn.XLOOKUP(L_Map[[#This Row],[MÃ BC]],L_FS[MÃ],L_FS[CHỈ TIÊU],"-")</f>
        <v>Quỹ bình ổn giá</v>
      </c>
      <c r="I94" t="str">
        <f>_xlfn.XLOOKUP(L_Map[[#This Row],[MÃ TM]],L_TM[MÃ],L_TM[CHỈ TIÊU],"-")</f>
        <v>Quỹ không thuộc CSH</v>
      </c>
    </row>
    <row r="95" spans="3:9" hidden="1" x14ac:dyDescent="0.35">
      <c r="C95" s="6" t="s">
        <v>99</v>
      </c>
      <c r="D95">
        <f>IF(L_Map[[#This Row],[MÃ BC]]&lt;&gt;"",COUNTIFS(L_Map[MÃ BC],L_Map[[#This Row],[MÃ BC]]),0)</f>
        <v>1</v>
      </c>
      <c r="E95" s="6" t="s">
        <v>436</v>
      </c>
      <c r="F95">
        <f>IF(L_Map[[#This Row],[MÃ TM]]&lt;&gt;"",COUNTIFS(L_Map[MÃ TM],L_Map[[#This Row],[MÃ TM]]),0)</f>
        <v>0</v>
      </c>
      <c r="G95">
        <f>IF(_xlfn.XLOOKUP(L_Map[[#This Row],[MÃ TM]],L_TM[MÃ],L_TM[BCR],0),1,0)</f>
        <v>0</v>
      </c>
      <c r="H95" t="str">
        <f>_xlfn.XLOOKUP(L_Map[[#This Row],[MÃ BC]],L_FS[MÃ],L_FS[CHỈ TIÊU],"-")</f>
        <v>Giao dịch mua bán lại trái phiếu Chính phủ</v>
      </c>
      <c r="I95" t="str">
        <f>_xlfn.XLOOKUP(L_Map[[#This Row],[MÃ TM]],L_TM[MÃ],L_TM[CHỈ TIÊU],"-")</f>
        <v>-</v>
      </c>
    </row>
    <row r="96" spans="3:9" hidden="1" x14ac:dyDescent="0.35">
      <c r="C96" s="6" t="s">
        <v>126</v>
      </c>
      <c r="D96">
        <f>IF(L_Map[[#This Row],[MÃ BC]]&lt;&gt;"",COUNTIFS(L_Map[MÃ BC],L_Map[[#This Row],[MÃ BC]]),0)</f>
        <v>2</v>
      </c>
      <c r="E96" s="6" t="s">
        <v>384</v>
      </c>
      <c r="F96">
        <f>IF(L_Map[[#This Row],[MÃ TM]]&lt;&gt;"",COUNTIFS(L_Map[MÃ TM],L_Map[[#This Row],[MÃ TM]]),0)</f>
        <v>1</v>
      </c>
      <c r="G96">
        <f>IF(_xlfn.XLOOKUP(L_Map[[#This Row],[MÃ TM]],L_TM[MÃ],L_TM[BCR],0),1,0)</f>
        <v>0</v>
      </c>
      <c r="H96" t="str">
        <f>_xlfn.XLOOKUP(L_Map[[#This Row],[MÃ BC]],L_FS[MÃ],L_FS[CHỈ TIÊU],"-")</f>
        <v>Phải trả người bán dài hạn</v>
      </c>
      <c r="I96" t="str">
        <f>_xlfn.XLOOKUP(L_Map[[#This Row],[MÃ TM]],L_TM[MÃ],L_TM[CHỈ TIÊU],"-")</f>
        <v>Phải trả người bán dài hạn</v>
      </c>
    </row>
    <row r="97" spans="3:9" hidden="1" x14ac:dyDescent="0.35">
      <c r="C97" s="6" t="s">
        <v>126</v>
      </c>
      <c r="D97">
        <f>IF(L_Map[[#This Row],[MÃ BC]]&lt;&gt;"",COUNTIFS(L_Map[MÃ BC],L_Map[[#This Row],[MÃ BC]]),0)</f>
        <v>2</v>
      </c>
      <c r="E97" s="6" t="s">
        <v>385</v>
      </c>
      <c r="F97">
        <f>IF(L_Map[[#This Row],[MÃ TM]]&lt;&gt;"",COUNTIFS(L_Map[MÃ TM],L_Map[[#This Row],[MÃ TM]]),0)</f>
        <v>1</v>
      </c>
      <c r="G97">
        <f>IF(_xlfn.XLOOKUP(L_Map[[#This Row],[MÃ TM]],L_TM[MÃ],L_TM[BCR],0),1,0)</f>
        <v>1</v>
      </c>
      <c r="H97" t="str">
        <f>_xlfn.XLOOKUP(L_Map[[#This Row],[MÃ BC]],L_FS[MÃ],L_FS[CHỈ TIÊU],"-")</f>
        <v>Phải trả người bán dài hạn</v>
      </c>
      <c r="I97" t="str">
        <f>_xlfn.XLOOKUP(L_Map[[#This Row],[MÃ TM]],L_TM[MÃ],L_TM[CHỈ TIÊU],"-")</f>
        <v>Phải trả người bán dài hạn (BCR)</v>
      </c>
    </row>
    <row r="98" spans="3:9" hidden="1" x14ac:dyDescent="0.35">
      <c r="C98" s="6" t="s">
        <v>71</v>
      </c>
      <c r="D98">
        <f>IF(L_Map[[#This Row],[MÃ BC]]&lt;&gt;"",COUNTIFS(L_Map[MÃ BC],L_Map[[#This Row],[MÃ BC]]),0)</f>
        <v>2</v>
      </c>
      <c r="E98" s="6" t="s">
        <v>389</v>
      </c>
      <c r="F98">
        <f>IF(L_Map[[#This Row],[MÃ TM]]&lt;&gt;"",COUNTIFS(L_Map[MÃ TM],L_Map[[#This Row],[MÃ TM]]),0)</f>
        <v>1</v>
      </c>
      <c r="G98">
        <f>IF(_xlfn.XLOOKUP(L_Map[[#This Row],[MÃ TM]],L_TM[MÃ],L_TM[BCR],0),1,0)</f>
        <v>0</v>
      </c>
      <c r="H98" t="str">
        <f>_xlfn.XLOOKUP(L_Map[[#This Row],[MÃ BC]],L_FS[MÃ],L_FS[CHỈ TIÊU],"-")</f>
        <v>Người mua trả tiền trước dài hạn</v>
      </c>
      <c r="I98" t="str">
        <f>_xlfn.XLOOKUP(L_Map[[#This Row],[MÃ TM]],L_TM[MÃ],L_TM[CHỈ TIÊU],"-")</f>
        <v>Người mua trả trước dài hạn</v>
      </c>
    </row>
    <row r="99" spans="3:9" hidden="1" x14ac:dyDescent="0.35">
      <c r="C99" s="6" t="s">
        <v>71</v>
      </c>
      <c r="D99">
        <f>IF(L_Map[[#This Row],[MÃ BC]]&lt;&gt;"",COUNTIFS(L_Map[MÃ BC],L_Map[[#This Row],[MÃ BC]]),0)</f>
        <v>2</v>
      </c>
      <c r="E99" s="6" t="s">
        <v>391</v>
      </c>
      <c r="F99">
        <f>IF(L_Map[[#This Row],[MÃ TM]]&lt;&gt;"",COUNTIFS(L_Map[MÃ TM],L_Map[[#This Row],[MÃ TM]]),0)</f>
        <v>1</v>
      </c>
      <c r="G99">
        <f>IF(_xlfn.XLOOKUP(L_Map[[#This Row],[MÃ TM]],L_TM[MÃ],L_TM[BCR],0),1,0)</f>
        <v>1</v>
      </c>
      <c r="H99" t="str">
        <f>_xlfn.XLOOKUP(L_Map[[#This Row],[MÃ BC]],L_FS[MÃ],L_FS[CHỈ TIÊU],"-")</f>
        <v>Người mua trả tiền trước dài hạn</v>
      </c>
      <c r="I99" t="str">
        <f>_xlfn.XLOOKUP(L_Map[[#This Row],[MÃ TM]],L_TM[MÃ],L_TM[CHỈ TIÊU],"-")</f>
        <v>Người mua trả trước dài hạn (BCR)</v>
      </c>
    </row>
    <row r="100" spans="3:9" hidden="1" x14ac:dyDescent="0.35">
      <c r="C100" s="6" t="s">
        <v>137</v>
      </c>
      <c r="D100">
        <f>IF(L_Map[[#This Row],[MÃ BC]]&lt;&gt;"",COUNTIFS(L_Map[MÃ BC],L_Map[[#This Row],[MÃ BC]]),0)</f>
        <v>1</v>
      </c>
      <c r="E100" s="6" t="s">
        <v>394</v>
      </c>
      <c r="F100">
        <f>IF(L_Map[[#This Row],[MÃ TM]]&lt;&gt;"",COUNTIFS(L_Map[MÃ TM],L_Map[[#This Row],[MÃ TM]]),0)</f>
        <v>1</v>
      </c>
      <c r="G100">
        <f>IF(_xlfn.XLOOKUP(L_Map[[#This Row],[MÃ TM]],L_TM[MÃ],L_TM[BCR],0),1,0)</f>
        <v>0</v>
      </c>
      <c r="H100" t="str">
        <f>_xlfn.XLOOKUP(L_Map[[#This Row],[MÃ BC]],L_FS[MÃ],L_FS[CHỈ TIÊU],"-")</f>
        <v>Chi phí phải trả dài hạn</v>
      </c>
      <c r="I100" t="str">
        <f>_xlfn.XLOOKUP(L_Map[[#This Row],[MÃ TM]],L_TM[MÃ],L_TM[CHỈ TIÊU],"-")</f>
        <v>Chi phí phải trả dài hạn</v>
      </c>
    </row>
    <row r="101" spans="3:9" hidden="1" x14ac:dyDescent="0.35">
      <c r="C101" s="6" t="s">
        <v>130</v>
      </c>
      <c r="D101">
        <f>IF(L_Map[[#This Row],[MÃ BC]]&lt;&gt;"",COUNTIFS(L_Map[MÃ BC],L_Map[[#This Row],[MÃ BC]]),0)</f>
        <v>1</v>
      </c>
      <c r="E101" s="6" t="s">
        <v>401</v>
      </c>
      <c r="F101">
        <f>IF(L_Map[[#This Row],[MÃ TM]]&lt;&gt;"",COUNTIFS(L_Map[MÃ TM],L_Map[[#This Row],[MÃ TM]]),0)</f>
        <v>3</v>
      </c>
      <c r="G101">
        <f>IF(_xlfn.XLOOKUP(L_Map[[#This Row],[MÃ TM]],L_TM[MÃ],L_TM[BCR],0),1,0)</f>
        <v>0</v>
      </c>
      <c r="H101" t="str">
        <f>_xlfn.XLOOKUP(L_Map[[#This Row],[MÃ BC]],L_FS[MÃ],L_FS[CHỈ TIÊU],"-")</f>
        <v>Phải trả nội bộ về vốn kinh doanh</v>
      </c>
      <c r="I101" t="str">
        <f>_xlfn.XLOOKUP(L_Map[[#This Row],[MÃ TM]],L_TM[MÃ],L_TM[CHỈ TIÊU],"-")</f>
        <v>Phải trả nội bộ ngắn hạn</v>
      </c>
    </row>
    <row r="102" spans="3:9" hidden="1" x14ac:dyDescent="0.35">
      <c r="C102" s="6" t="s">
        <v>133</v>
      </c>
      <c r="D102">
        <f>IF(L_Map[[#This Row],[MÃ BC]]&lt;&gt;"",COUNTIFS(L_Map[MÃ BC],L_Map[[#This Row],[MÃ BC]]),0)</f>
        <v>1</v>
      </c>
      <c r="E102" s="6" t="s">
        <v>401</v>
      </c>
      <c r="F102">
        <f>IF(L_Map[[#This Row],[MÃ TM]]&lt;&gt;"",COUNTIFS(L_Map[MÃ TM],L_Map[[#This Row],[MÃ TM]]),0)</f>
        <v>3</v>
      </c>
      <c r="G102">
        <f>IF(_xlfn.XLOOKUP(L_Map[[#This Row],[MÃ TM]],L_TM[MÃ],L_TM[BCR],0),1,0)</f>
        <v>0</v>
      </c>
      <c r="H102" t="str">
        <f>_xlfn.XLOOKUP(L_Map[[#This Row],[MÃ BC]],L_FS[MÃ],L_FS[CHỈ TIÊU],"-")</f>
        <v>Phải trả nội bộ dài hạn</v>
      </c>
      <c r="I102" t="str">
        <f>_xlfn.XLOOKUP(L_Map[[#This Row],[MÃ TM]],L_TM[MÃ],L_TM[CHỈ TIÊU],"-")</f>
        <v>Phải trả nội bộ ngắn hạn</v>
      </c>
    </row>
    <row r="103" spans="3:9" hidden="1" x14ac:dyDescent="0.35">
      <c r="C103" s="6" t="s">
        <v>138</v>
      </c>
      <c r="D103">
        <f>IF(L_Map[[#This Row],[MÃ BC]]&lt;&gt;"",COUNTIFS(L_Map[MÃ BC],L_Map[[#This Row],[MÃ BC]]),0)</f>
        <v>1</v>
      </c>
      <c r="E103" s="6" t="s">
        <v>405</v>
      </c>
      <c r="F103">
        <f>IF(L_Map[[#This Row],[MÃ TM]]&lt;&gt;"",COUNTIFS(L_Map[MÃ TM],L_Map[[#This Row],[MÃ TM]]),0)</f>
        <v>1</v>
      </c>
      <c r="G103">
        <f>IF(_xlfn.XLOOKUP(L_Map[[#This Row],[MÃ TM]],L_TM[MÃ],L_TM[BCR],0),1,0)</f>
        <v>0</v>
      </c>
      <c r="H103" t="str">
        <f>_xlfn.XLOOKUP(L_Map[[#This Row],[MÃ BC]],L_FS[MÃ],L_FS[CHỈ TIÊU],"-")</f>
        <v>Doanh thu chưa thực hiện dài hạn</v>
      </c>
      <c r="I103" t="str">
        <f>_xlfn.XLOOKUP(L_Map[[#This Row],[MÃ TM]],L_TM[MÃ],L_TM[CHỈ TIÊU],"-")</f>
        <v>Doanh thu chưa thực hiện dài hạn</v>
      </c>
    </row>
    <row r="104" spans="3:9" hidden="1" x14ac:dyDescent="0.35">
      <c r="C104" s="6" t="s">
        <v>85</v>
      </c>
      <c r="D104">
        <f>IF(L_Map[[#This Row],[MÃ BC]]&lt;&gt;"",COUNTIFS(L_Map[MÃ BC],L_Map[[#This Row],[MÃ BC]]),0)</f>
        <v>2</v>
      </c>
      <c r="E104" s="6" t="s">
        <v>398</v>
      </c>
      <c r="F104">
        <f>IF(L_Map[[#This Row],[MÃ TM]]&lt;&gt;"",COUNTIFS(L_Map[MÃ TM],L_Map[[#This Row],[MÃ TM]]),0)</f>
        <v>1</v>
      </c>
      <c r="G104">
        <f>IF(_xlfn.XLOOKUP(L_Map[[#This Row],[MÃ TM]],L_TM[MÃ],L_TM[BCR],0),1,0)</f>
        <v>0</v>
      </c>
      <c r="H104" t="str">
        <f>_xlfn.XLOOKUP(L_Map[[#This Row],[MÃ BC]],L_FS[MÃ],L_FS[CHỈ TIÊU],"-")</f>
        <v>Phải trả dài hạn khác</v>
      </c>
      <c r="I104" t="str">
        <f>_xlfn.XLOOKUP(L_Map[[#This Row],[MÃ TM]],L_TM[MÃ],L_TM[CHỈ TIÊU],"-")</f>
        <v>Phải trả khác dài hạn</v>
      </c>
    </row>
    <row r="105" spans="3:9" hidden="1" x14ac:dyDescent="0.35">
      <c r="C105" s="6" t="s">
        <v>85</v>
      </c>
      <c r="D105">
        <f>IF(L_Map[[#This Row],[MÃ BC]]&lt;&gt;"",COUNTIFS(L_Map[MÃ BC],L_Map[[#This Row],[MÃ BC]]),0)</f>
        <v>2</v>
      </c>
      <c r="E105" s="6" t="s">
        <v>400</v>
      </c>
      <c r="F105">
        <f>IF(L_Map[[#This Row],[MÃ TM]]&lt;&gt;"",COUNTIFS(L_Map[MÃ TM],L_Map[[#This Row],[MÃ TM]]),0)</f>
        <v>1</v>
      </c>
      <c r="G105">
        <f>IF(_xlfn.XLOOKUP(L_Map[[#This Row],[MÃ TM]],L_TM[MÃ],L_TM[BCR],0),1,0)</f>
        <v>1</v>
      </c>
      <c r="H105" t="str">
        <f>_xlfn.XLOOKUP(L_Map[[#This Row],[MÃ BC]],L_FS[MÃ],L_FS[CHỈ TIÊU],"-")</f>
        <v>Phải trả dài hạn khác</v>
      </c>
      <c r="I105" t="str">
        <f>_xlfn.XLOOKUP(L_Map[[#This Row],[MÃ TM]],L_TM[MÃ],L_TM[CHỈ TIÊU],"-")</f>
        <v>Phải trả khác dài hạn</v>
      </c>
    </row>
    <row r="106" spans="3:9" hidden="1" x14ac:dyDescent="0.35">
      <c r="C106" s="6" t="s">
        <v>149</v>
      </c>
      <c r="D106">
        <f>IF(L_Map[[#This Row],[MÃ BC]]&lt;&gt;"",COUNTIFS(L_Map[MÃ BC],L_Map[[#This Row],[MÃ BC]]),0)</f>
        <v>1</v>
      </c>
      <c r="E106" s="6" t="s">
        <v>74</v>
      </c>
      <c r="F106">
        <f>IF(L_Map[[#This Row],[MÃ TM]]&lt;&gt;"",COUNTIFS(L_Map[MÃ TM],L_Map[[#This Row],[MÃ TM]]),0)</f>
        <v>2</v>
      </c>
      <c r="G106">
        <f>IF(_xlfn.XLOOKUP(L_Map[[#This Row],[MÃ TM]],L_TM[MÃ],L_TM[BCR],0),1,0)</f>
        <v>0</v>
      </c>
      <c r="H106" t="str">
        <f>_xlfn.XLOOKUP(L_Map[[#This Row],[MÃ BC]],L_FS[MÃ],L_FS[CHỈ TIÊU],"-")</f>
        <v>Vay và nợ thuê tài chính dài hạn</v>
      </c>
      <c r="I106" t="str">
        <f>_xlfn.XLOOKUP(L_Map[[#This Row],[MÃ TM]],L_TM[MÃ],L_TM[CHỈ TIÊU],"-")</f>
        <v>Vay dài hạn</v>
      </c>
    </row>
    <row r="107" spans="3:9" hidden="1" x14ac:dyDescent="0.35">
      <c r="C107" s="6" t="s">
        <v>151</v>
      </c>
      <c r="D107">
        <f>IF(L_Map[[#This Row],[MÃ BC]]&lt;&gt;"",COUNTIFS(L_Map[MÃ BC],L_Map[[#This Row],[MÃ BC]]),0)</f>
        <v>1</v>
      </c>
      <c r="E107" s="6" t="s">
        <v>74</v>
      </c>
      <c r="F107">
        <f>IF(L_Map[[#This Row],[MÃ TM]]&lt;&gt;"",COUNTIFS(L_Map[MÃ TM],L_Map[[#This Row],[MÃ TM]]),0)</f>
        <v>2</v>
      </c>
      <c r="G107">
        <f>IF(_xlfn.XLOOKUP(L_Map[[#This Row],[MÃ TM]],L_TM[MÃ],L_TM[BCR],0),1,0)</f>
        <v>0</v>
      </c>
      <c r="H107" t="str">
        <f>_xlfn.XLOOKUP(L_Map[[#This Row],[MÃ BC]],L_FS[MÃ],L_FS[CHỈ TIÊU],"-")</f>
        <v>Trái phiếu chuyển đổi</v>
      </c>
      <c r="I107" t="str">
        <f>_xlfn.XLOOKUP(L_Map[[#This Row],[MÃ TM]],L_TM[MÃ],L_TM[CHỈ TIÊU],"-")</f>
        <v>Vay dài hạn</v>
      </c>
    </row>
    <row r="108" spans="3:9" hidden="1" x14ac:dyDescent="0.35">
      <c r="C108" s="6" t="s">
        <v>168</v>
      </c>
      <c r="D108">
        <f>IF(L_Map[[#This Row],[MÃ BC]]&lt;&gt;"",COUNTIFS(L_Map[MÃ BC],L_Map[[#This Row],[MÃ BC]]),0)</f>
        <v>1</v>
      </c>
      <c r="E108" s="6" t="s">
        <v>110</v>
      </c>
      <c r="F108">
        <f>IF(L_Map[[#This Row],[MÃ TM]]&lt;&gt;"",COUNTIFS(L_Map[MÃ TM],L_Map[[#This Row],[MÃ TM]]),0)</f>
        <v>4</v>
      </c>
      <c r="G108">
        <f>IF(_xlfn.XLOOKUP(L_Map[[#This Row],[MÃ TM]],L_TM[MÃ],L_TM[BCR],0),1,0)</f>
        <v>0</v>
      </c>
      <c r="H108" t="str">
        <f>_xlfn.XLOOKUP(L_Map[[#This Row],[MÃ BC]],L_FS[MÃ],L_FS[CHỈ TIÊU],"-")</f>
        <v>Cổ phiếu ưu đãi</v>
      </c>
      <c r="I108" t="str">
        <f>_xlfn.XLOOKUP(L_Map[[#This Row],[MÃ TM]],L_TM[MÃ],L_TM[CHỈ TIÊU],"-")</f>
        <v>Quỹ không thuộc CSH</v>
      </c>
    </row>
    <row r="109" spans="3:9" hidden="1" x14ac:dyDescent="0.35">
      <c r="C109" s="6" t="s">
        <v>153</v>
      </c>
      <c r="D109">
        <f>IF(L_Map[[#This Row],[MÃ BC]]&lt;&gt;"",COUNTIFS(L_Map[MÃ BC],L_Map[[#This Row],[MÃ BC]]),0)</f>
        <v>1</v>
      </c>
      <c r="E109" s="6" t="s">
        <v>119</v>
      </c>
      <c r="F109">
        <f>IF(L_Map[[#This Row],[MÃ TM]]&lt;&gt;"",COUNTIFS(L_Map[MÃ TM],L_Map[[#This Row],[MÃ TM]]),0)</f>
        <v>1</v>
      </c>
      <c r="G109">
        <f>IF(_xlfn.XLOOKUP(L_Map[[#This Row],[MÃ TM]],L_TM[MÃ],L_TM[BCR],0),1,0)</f>
        <v>0</v>
      </c>
      <c r="H109" t="str">
        <f>_xlfn.XLOOKUP(L_Map[[#This Row],[MÃ BC]],L_FS[MÃ],L_FS[CHỈ TIÊU],"-")</f>
        <v>Thuế thu nhập hoãn lại phải trả</v>
      </c>
      <c r="I109" t="str">
        <f>_xlfn.XLOOKUP(L_Map[[#This Row],[MÃ TM]],L_TM[MÃ],L_TM[CHỈ TIÊU],"-")</f>
        <v>Thuế TNDN hoãn lại phải trả</v>
      </c>
    </row>
    <row r="110" spans="3:9" hidden="1" x14ac:dyDescent="0.35">
      <c r="C110" s="6" t="s">
        <v>158</v>
      </c>
      <c r="D110">
        <f>IF(L_Map[[#This Row],[MÃ BC]]&lt;&gt;"",COUNTIFS(L_Map[MÃ BC],L_Map[[#This Row],[MÃ BC]]),0)</f>
        <v>1</v>
      </c>
      <c r="E110" s="6" t="s">
        <v>101</v>
      </c>
      <c r="F110">
        <f>IF(L_Map[[#This Row],[MÃ TM]]&lt;&gt;"",COUNTIFS(L_Map[MÃ TM],L_Map[[#This Row],[MÃ TM]]),0)</f>
        <v>1</v>
      </c>
      <c r="G110">
        <f>IF(_xlfn.XLOOKUP(L_Map[[#This Row],[MÃ TM]],L_TM[MÃ],L_TM[BCR],0),1,0)</f>
        <v>0</v>
      </c>
      <c r="H110" t="str">
        <f>_xlfn.XLOOKUP(L_Map[[#This Row],[MÃ BC]],L_FS[MÃ],L_FS[CHỈ TIÊU],"-")</f>
        <v>Dự phòng phải trả dài hạn</v>
      </c>
      <c r="I110" t="str">
        <f>_xlfn.XLOOKUP(L_Map[[#This Row],[MÃ TM]],L_TM[MÃ],L_TM[CHỈ TIÊU],"-")</f>
        <v>Dự phòng phải trả dài hạn</v>
      </c>
    </row>
    <row r="111" spans="3:9" hidden="1" x14ac:dyDescent="0.35">
      <c r="C111" s="6" t="s">
        <v>162</v>
      </c>
      <c r="D111">
        <f>IF(L_Map[[#This Row],[MÃ BC]]&lt;&gt;"",COUNTIFS(L_Map[MÃ BC],L_Map[[#This Row],[MÃ BC]]),0)</f>
        <v>1</v>
      </c>
      <c r="E111" s="6" t="s">
        <v>110</v>
      </c>
      <c r="F111">
        <f>IF(L_Map[[#This Row],[MÃ TM]]&lt;&gt;"",COUNTIFS(L_Map[MÃ TM],L_Map[[#This Row],[MÃ TM]]),0)</f>
        <v>4</v>
      </c>
      <c r="G111">
        <f>IF(_xlfn.XLOOKUP(L_Map[[#This Row],[MÃ TM]],L_TM[MÃ],L_TM[BCR],0),1,0)</f>
        <v>0</v>
      </c>
      <c r="H111" t="str">
        <f>_xlfn.XLOOKUP(L_Map[[#This Row],[MÃ BC]],L_FS[MÃ],L_FS[CHỈ TIÊU],"-")</f>
        <v>Quỹ phát triển khoa học và công nghệ</v>
      </c>
      <c r="I111" t="str">
        <f>_xlfn.XLOOKUP(L_Map[[#This Row],[MÃ TM]],L_TM[MÃ],L_TM[CHỈ TIÊU],"-")</f>
        <v>Quỹ không thuộc CSH</v>
      </c>
    </row>
    <row r="112" spans="3:9" hidden="1" x14ac:dyDescent="0.35">
      <c r="C112" s="6" t="s">
        <v>170</v>
      </c>
      <c r="D112">
        <f>IF(L_Map[[#This Row],[MÃ BC]]&lt;&gt;"",COUNTIFS(L_Map[MÃ BC],L_Map[[#This Row],[MÃ BC]]),0)</f>
        <v>1</v>
      </c>
      <c r="E112" s="6" t="s">
        <v>408</v>
      </c>
      <c r="F112">
        <f>IF(L_Map[[#This Row],[MÃ TM]]&lt;&gt;"",COUNTIFS(L_Map[MÃ TM],L_Map[[#This Row],[MÃ TM]]),0)</f>
        <v>15</v>
      </c>
      <c r="G112">
        <f>IF(_xlfn.XLOOKUP(L_Map[[#This Row],[MÃ TM]],L_TM[MÃ],L_TM[BCR],0),1,0)</f>
        <v>0</v>
      </c>
      <c r="H112" t="str">
        <f>_xlfn.XLOOKUP(L_Map[[#This Row],[MÃ BC]],L_FS[MÃ],L_FS[CHỈ TIÊU],"-")</f>
        <v>Thặng dư vốn cổ phần</v>
      </c>
      <c r="I112" t="str">
        <f>_xlfn.XLOOKUP(L_Map[[#This Row],[MÃ TM]],L_TM[MÃ],L_TM[CHỈ TIÊU],"-")</f>
        <v>Vốn chủ sở hữu</v>
      </c>
    </row>
    <row r="113" spans="3:9" hidden="1" x14ac:dyDescent="0.35">
      <c r="C113" s="6" t="s">
        <v>172</v>
      </c>
      <c r="D113">
        <f>IF(L_Map[[#This Row],[MÃ BC]]&lt;&gt;"",COUNTIFS(L_Map[MÃ BC],L_Map[[#This Row],[MÃ BC]]),0)</f>
        <v>1</v>
      </c>
      <c r="E113" s="6" t="s">
        <v>408</v>
      </c>
      <c r="F113">
        <f>IF(L_Map[[#This Row],[MÃ TM]]&lt;&gt;"",COUNTIFS(L_Map[MÃ TM],L_Map[[#This Row],[MÃ TM]]),0)</f>
        <v>15</v>
      </c>
      <c r="G113">
        <f>IF(_xlfn.XLOOKUP(L_Map[[#This Row],[MÃ TM]],L_TM[MÃ],L_TM[BCR],0),1,0)</f>
        <v>0</v>
      </c>
      <c r="H113" t="str">
        <f>_xlfn.XLOOKUP(L_Map[[#This Row],[MÃ BC]],L_FS[MÃ],L_FS[CHỈ TIÊU],"-")</f>
        <v>Quyền chọn chuyển đổi trái phiếu</v>
      </c>
      <c r="I113" t="str">
        <f>_xlfn.XLOOKUP(L_Map[[#This Row],[MÃ TM]],L_TM[MÃ],L_TM[CHỈ TIÊU],"-")</f>
        <v>Vốn chủ sở hữu</v>
      </c>
    </row>
    <row r="114" spans="3:9" hidden="1" x14ac:dyDescent="0.35">
      <c r="C114" s="6" t="s">
        <v>174</v>
      </c>
      <c r="D114">
        <f>IF(L_Map[[#This Row],[MÃ BC]]&lt;&gt;"",COUNTIFS(L_Map[MÃ BC],L_Map[[#This Row],[MÃ BC]]),0)</f>
        <v>1</v>
      </c>
      <c r="E114" s="6" t="s">
        <v>408</v>
      </c>
      <c r="F114">
        <f>IF(L_Map[[#This Row],[MÃ TM]]&lt;&gt;"",COUNTIFS(L_Map[MÃ TM],L_Map[[#This Row],[MÃ TM]]),0)</f>
        <v>15</v>
      </c>
      <c r="G114">
        <f>IF(_xlfn.XLOOKUP(L_Map[[#This Row],[MÃ TM]],L_TM[MÃ],L_TM[BCR],0),1,0)</f>
        <v>0</v>
      </c>
      <c r="H114" t="str">
        <f>_xlfn.XLOOKUP(L_Map[[#This Row],[MÃ BC]],L_FS[MÃ],L_FS[CHỈ TIÊU],"-")</f>
        <v>Vốn khác của chủ sở hữu</v>
      </c>
      <c r="I114" t="str">
        <f>_xlfn.XLOOKUP(L_Map[[#This Row],[MÃ TM]],L_TM[MÃ],L_TM[CHỈ TIÊU],"-")</f>
        <v>Vốn chủ sở hữu</v>
      </c>
    </row>
    <row r="115" spans="3:9" hidden="1" x14ac:dyDescent="0.35">
      <c r="C115" s="6" t="s">
        <v>184</v>
      </c>
      <c r="D115">
        <f>IF(L_Map[[#This Row],[MÃ BC]]&lt;&gt;"",COUNTIFS(L_Map[MÃ BC],L_Map[[#This Row],[MÃ BC]]),0)</f>
        <v>1</v>
      </c>
      <c r="E115" s="6" t="s">
        <v>408</v>
      </c>
      <c r="F115">
        <f>IF(L_Map[[#This Row],[MÃ TM]]&lt;&gt;"",COUNTIFS(L_Map[MÃ TM],L_Map[[#This Row],[MÃ TM]]),0)</f>
        <v>15</v>
      </c>
      <c r="G115">
        <f>IF(_xlfn.XLOOKUP(L_Map[[#This Row],[MÃ TM]],L_TM[MÃ],L_TM[BCR],0),1,0)</f>
        <v>0</v>
      </c>
      <c r="H115" t="str">
        <f>_xlfn.XLOOKUP(L_Map[[#This Row],[MÃ BC]],L_FS[MÃ],L_FS[CHỈ TIÊU],"-")</f>
        <v>Cổ phiếu quỹ (*)</v>
      </c>
      <c r="I115" t="str">
        <f>_xlfn.XLOOKUP(L_Map[[#This Row],[MÃ TM]],L_TM[MÃ],L_TM[CHỈ TIÊU],"-")</f>
        <v>Vốn chủ sở hữu</v>
      </c>
    </row>
    <row r="116" spans="3:9" hidden="1" x14ac:dyDescent="0.35">
      <c r="C116" s="6" t="s">
        <v>176</v>
      </c>
      <c r="D116">
        <f>IF(L_Map[[#This Row],[MÃ BC]]&lt;&gt;"",COUNTIFS(L_Map[MÃ BC],L_Map[[#This Row],[MÃ BC]]),0)</f>
        <v>1</v>
      </c>
      <c r="E116" s="6" t="s">
        <v>408</v>
      </c>
      <c r="F116">
        <f>IF(L_Map[[#This Row],[MÃ TM]]&lt;&gt;"",COUNTIFS(L_Map[MÃ TM],L_Map[[#This Row],[MÃ TM]]),0)</f>
        <v>15</v>
      </c>
      <c r="G116">
        <f>IF(_xlfn.XLOOKUP(L_Map[[#This Row],[MÃ TM]],L_TM[MÃ],L_TM[BCR],0),1,0)</f>
        <v>0</v>
      </c>
      <c r="H116" t="str">
        <f>_xlfn.XLOOKUP(L_Map[[#This Row],[MÃ BC]],L_FS[MÃ],L_FS[CHỈ TIÊU],"-")</f>
        <v>Chênh lệch đánh giá lại tài sản</v>
      </c>
      <c r="I116" t="str">
        <f>_xlfn.XLOOKUP(L_Map[[#This Row],[MÃ TM]],L_TM[MÃ],L_TM[CHỈ TIÊU],"-")</f>
        <v>Vốn chủ sở hữu</v>
      </c>
    </row>
    <row r="117" spans="3:9" hidden="1" x14ac:dyDescent="0.35">
      <c r="C117" s="6" t="s">
        <v>178</v>
      </c>
      <c r="D117">
        <f>IF(L_Map[[#This Row],[MÃ BC]]&lt;&gt;"",COUNTIFS(L_Map[MÃ BC],L_Map[[#This Row],[MÃ BC]]),0)</f>
        <v>1</v>
      </c>
      <c r="E117" s="6" t="s">
        <v>408</v>
      </c>
      <c r="F117">
        <f>IF(L_Map[[#This Row],[MÃ TM]]&lt;&gt;"",COUNTIFS(L_Map[MÃ TM],L_Map[[#This Row],[MÃ TM]]),0)</f>
        <v>15</v>
      </c>
      <c r="G117">
        <f>IF(_xlfn.XLOOKUP(L_Map[[#This Row],[MÃ TM]],L_TM[MÃ],L_TM[BCR],0),1,0)</f>
        <v>0</v>
      </c>
      <c r="H117" t="str">
        <f>_xlfn.XLOOKUP(L_Map[[#This Row],[MÃ BC]],L_FS[MÃ],L_FS[CHỈ TIÊU],"-")</f>
        <v>Chênh lệch tỷ giá hối đoái</v>
      </c>
      <c r="I117" t="str">
        <f>_xlfn.XLOOKUP(L_Map[[#This Row],[MÃ TM]],L_TM[MÃ],L_TM[CHỈ TIÊU],"-")</f>
        <v>Vốn chủ sở hữu</v>
      </c>
    </row>
    <row r="118" spans="3:9" hidden="1" x14ac:dyDescent="0.35">
      <c r="C118" s="6" t="s">
        <v>179</v>
      </c>
      <c r="D118">
        <f>IF(L_Map[[#This Row],[MÃ BC]]&lt;&gt;"",COUNTIFS(L_Map[MÃ BC],L_Map[[#This Row],[MÃ BC]]),0)</f>
        <v>1</v>
      </c>
      <c r="E118" s="6" t="s">
        <v>408</v>
      </c>
      <c r="F118">
        <f>IF(L_Map[[#This Row],[MÃ TM]]&lt;&gt;"",COUNTIFS(L_Map[MÃ TM],L_Map[[#This Row],[MÃ TM]]),0)</f>
        <v>15</v>
      </c>
      <c r="G118">
        <f>IF(_xlfn.XLOOKUP(L_Map[[#This Row],[MÃ TM]],L_TM[MÃ],L_TM[BCR],0),1,0)</f>
        <v>0</v>
      </c>
      <c r="H118" t="str">
        <f>_xlfn.XLOOKUP(L_Map[[#This Row],[MÃ BC]],L_FS[MÃ],L_FS[CHỈ TIÊU],"-")</f>
        <v>Quỹ đầu tư phát triển</v>
      </c>
      <c r="I118" t="str">
        <f>_xlfn.XLOOKUP(L_Map[[#This Row],[MÃ TM]],L_TM[MÃ],L_TM[CHỈ TIÊU],"-")</f>
        <v>Vốn chủ sở hữu</v>
      </c>
    </row>
    <row r="119" spans="3:9" hidden="1" x14ac:dyDescent="0.35">
      <c r="C119" s="6" t="s">
        <v>181</v>
      </c>
      <c r="D119">
        <f>IF(L_Map[[#This Row],[MÃ BC]]&lt;&gt;"",COUNTIFS(L_Map[MÃ BC],L_Map[[#This Row],[MÃ BC]]),0)</f>
        <v>1</v>
      </c>
      <c r="E119" s="6" t="s">
        <v>408</v>
      </c>
      <c r="F119">
        <f>IF(L_Map[[#This Row],[MÃ TM]]&lt;&gt;"",COUNTIFS(L_Map[MÃ TM],L_Map[[#This Row],[MÃ TM]]),0)</f>
        <v>15</v>
      </c>
      <c r="G119">
        <f>IF(_xlfn.XLOOKUP(L_Map[[#This Row],[MÃ TM]],L_TM[MÃ],L_TM[BCR],0),1,0)</f>
        <v>0</v>
      </c>
      <c r="H119" t="str">
        <f>_xlfn.XLOOKUP(L_Map[[#This Row],[MÃ BC]],L_FS[MÃ],L_FS[CHỈ TIÊU],"-")</f>
        <v>Quỹ hỗ trợ sắp xếp doanh nghiệp</v>
      </c>
      <c r="I119" t="str">
        <f>_xlfn.XLOOKUP(L_Map[[#This Row],[MÃ TM]],L_TM[MÃ],L_TM[CHỈ TIÊU],"-")</f>
        <v>Vốn chủ sở hữu</v>
      </c>
    </row>
    <row r="120" spans="3:9" hidden="1" x14ac:dyDescent="0.35">
      <c r="C120" s="6" t="s">
        <v>166</v>
      </c>
      <c r="D120">
        <f>IF(L_Map[[#This Row],[MÃ BC]]&lt;&gt;"",COUNTIFS(L_Map[MÃ BC],L_Map[[#This Row],[MÃ BC]]),0)</f>
        <v>1</v>
      </c>
      <c r="E120" s="6" t="s">
        <v>408</v>
      </c>
      <c r="F120">
        <f>IF(L_Map[[#This Row],[MÃ TM]]&lt;&gt;"",COUNTIFS(L_Map[MÃ TM],L_Map[[#This Row],[MÃ TM]]),0)</f>
        <v>15</v>
      </c>
      <c r="G120">
        <f>IF(_xlfn.XLOOKUP(L_Map[[#This Row],[MÃ TM]],L_TM[MÃ],L_TM[BCR],0),1,0)</f>
        <v>0</v>
      </c>
      <c r="H120" t="str">
        <f>_xlfn.XLOOKUP(L_Map[[#This Row],[MÃ BC]],L_FS[MÃ],L_FS[CHỈ TIÊU],"-")</f>
        <v>Cổ phiếu phổ thông có quyền biểu quyết</v>
      </c>
      <c r="I120" t="str">
        <f>_xlfn.XLOOKUP(L_Map[[#This Row],[MÃ TM]],L_TM[MÃ],L_TM[CHỈ TIÊU],"-")</f>
        <v>Vốn chủ sở hữu</v>
      </c>
    </row>
    <row r="121" spans="3:9" hidden="1" x14ac:dyDescent="0.35">
      <c r="C121" s="6" t="s">
        <v>167</v>
      </c>
      <c r="D121">
        <f>IF(L_Map[[#This Row],[MÃ BC]]&lt;&gt;"",COUNTIFS(L_Map[MÃ BC],L_Map[[#This Row],[MÃ BC]]),0)</f>
        <v>1</v>
      </c>
      <c r="E121" s="6" t="s">
        <v>408</v>
      </c>
      <c r="F121">
        <f>IF(L_Map[[#This Row],[MÃ TM]]&lt;&gt;"",COUNTIFS(L_Map[MÃ TM],L_Map[[#This Row],[MÃ TM]]),0)</f>
        <v>15</v>
      </c>
      <c r="G121">
        <f>IF(_xlfn.XLOOKUP(L_Map[[#This Row],[MÃ TM]],L_TM[MÃ],L_TM[BCR],0),1,0)</f>
        <v>0</v>
      </c>
      <c r="H121" t="str">
        <f>_xlfn.XLOOKUP(L_Map[[#This Row],[MÃ BC]],L_FS[MÃ],L_FS[CHỈ TIÊU],"-")</f>
        <v>Cổ phiếu ưu đãi</v>
      </c>
      <c r="I121" t="str">
        <f>_xlfn.XLOOKUP(L_Map[[#This Row],[MÃ TM]],L_TM[MÃ],L_TM[CHỈ TIÊU],"-")</f>
        <v>Vốn chủ sở hữu</v>
      </c>
    </row>
    <row r="122" spans="3:9" hidden="1" x14ac:dyDescent="0.35">
      <c r="C122" s="6" t="s">
        <v>183</v>
      </c>
      <c r="D122">
        <f>IF(L_Map[[#This Row],[MÃ BC]]&lt;&gt;"",COUNTIFS(L_Map[MÃ BC],L_Map[[#This Row],[MÃ BC]]),0)</f>
        <v>1</v>
      </c>
      <c r="E122" s="6" t="s">
        <v>408</v>
      </c>
      <c r="F122">
        <f>IF(L_Map[[#This Row],[MÃ TM]]&lt;&gt;"",COUNTIFS(L_Map[MÃ TM],L_Map[[#This Row],[MÃ TM]]),0)</f>
        <v>15</v>
      </c>
      <c r="G122">
        <f>IF(_xlfn.XLOOKUP(L_Map[[#This Row],[MÃ TM]],L_TM[MÃ],L_TM[BCR],0),1,0)</f>
        <v>0</v>
      </c>
      <c r="H122" t="str">
        <f>_xlfn.XLOOKUP(L_Map[[#This Row],[MÃ BC]],L_FS[MÃ],L_FS[CHỈ TIÊU],"-")</f>
        <v>Quỹ khác thuộc vốn chủ sở hữu</v>
      </c>
      <c r="I122" t="str">
        <f>_xlfn.XLOOKUP(L_Map[[#This Row],[MÃ TM]],L_TM[MÃ],L_TM[CHỈ TIÊU],"-")</f>
        <v>Vốn chủ sở hữu</v>
      </c>
    </row>
    <row r="123" spans="3:9" hidden="1" x14ac:dyDescent="0.35">
      <c r="C123" s="6" t="s">
        <v>189</v>
      </c>
      <c r="D123">
        <f>IF(L_Map[[#This Row],[MÃ BC]]&lt;&gt;"",COUNTIFS(L_Map[MÃ BC],L_Map[[#This Row],[MÃ BC]]),0)</f>
        <v>1</v>
      </c>
      <c r="E123" s="6" t="s">
        <v>408</v>
      </c>
      <c r="F123">
        <f>IF(L_Map[[#This Row],[MÃ TM]]&lt;&gt;"",COUNTIFS(L_Map[MÃ TM],L_Map[[#This Row],[MÃ TM]]),0)</f>
        <v>15</v>
      </c>
      <c r="G123">
        <f>IF(_xlfn.XLOOKUP(L_Map[[#This Row],[MÃ TM]],L_TM[MÃ],L_TM[BCR],0),1,0)</f>
        <v>0</v>
      </c>
      <c r="H123" t="str">
        <f>_xlfn.XLOOKUP(L_Map[[#This Row],[MÃ BC]],L_FS[MÃ],L_FS[CHỈ TIÊU],"-")</f>
        <v>Nguồn vốn đầu tư XDCB</v>
      </c>
      <c r="I123" t="str">
        <f>_xlfn.XLOOKUP(L_Map[[#This Row],[MÃ TM]],L_TM[MÃ],L_TM[CHỈ TIÊU],"-")</f>
        <v>Vốn chủ sở hữu</v>
      </c>
    </row>
    <row r="124" spans="3:9" hidden="1" x14ac:dyDescent="0.35">
      <c r="C124" s="6" t="s">
        <v>187</v>
      </c>
      <c r="D124">
        <f>IF(L_Map[[#This Row],[MÃ BC]]&lt;&gt;"",COUNTIFS(L_Map[MÃ BC],L_Map[[#This Row],[MÃ BC]]),0)</f>
        <v>1</v>
      </c>
      <c r="E124" s="6" t="s">
        <v>408</v>
      </c>
      <c r="F124">
        <f>IF(L_Map[[#This Row],[MÃ TM]]&lt;&gt;"",COUNTIFS(L_Map[MÃ TM],L_Map[[#This Row],[MÃ TM]]),0)</f>
        <v>15</v>
      </c>
      <c r="G124">
        <f>IF(_xlfn.XLOOKUP(L_Map[[#This Row],[MÃ TM]],L_TM[MÃ],L_TM[BCR],0),1,0)</f>
        <v>0</v>
      </c>
      <c r="H124" t="str">
        <f>_xlfn.XLOOKUP(L_Map[[#This Row],[MÃ BC]],L_FS[MÃ],L_FS[CHỈ TIÊU],"-")</f>
        <v>Lợi ích của cổ đông không kiểm soát</v>
      </c>
      <c r="I124" t="str">
        <f>_xlfn.XLOOKUP(L_Map[[#This Row],[MÃ TM]],L_TM[MÃ],L_TM[CHỈ TIÊU],"-")</f>
        <v>Vốn chủ sở hữu</v>
      </c>
    </row>
    <row r="125" spans="3:9" hidden="1" x14ac:dyDescent="0.35">
      <c r="C125" s="6" t="s">
        <v>185</v>
      </c>
      <c r="D125">
        <f>IF(L_Map[[#This Row],[MÃ BC]]&lt;&gt;"",COUNTIFS(L_Map[MÃ BC],L_Map[[#This Row],[MÃ BC]]),0)</f>
        <v>1</v>
      </c>
      <c r="E125" s="6" t="s">
        <v>408</v>
      </c>
      <c r="F125">
        <f>IF(L_Map[[#This Row],[MÃ TM]]&lt;&gt;"",COUNTIFS(L_Map[MÃ TM],L_Map[[#This Row],[MÃ TM]]),0)</f>
        <v>15</v>
      </c>
      <c r="G125">
        <f>IF(_xlfn.XLOOKUP(L_Map[[#This Row],[MÃ TM]],L_TM[MÃ],L_TM[BCR],0),1,0)</f>
        <v>0</v>
      </c>
      <c r="H125" t="str">
        <f>_xlfn.XLOOKUP(L_Map[[#This Row],[MÃ BC]],L_FS[MÃ],L_FS[CHỈ TIÊU],"-")</f>
        <v>LNST chưa phân phối lũy kế đến cuối kỳ trước</v>
      </c>
      <c r="I125" t="str">
        <f>_xlfn.XLOOKUP(L_Map[[#This Row],[MÃ TM]],L_TM[MÃ],L_TM[CHỈ TIÊU],"-")</f>
        <v>Vốn chủ sở hữu</v>
      </c>
    </row>
    <row r="126" spans="3:9" hidden="1" x14ac:dyDescent="0.35">
      <c r="C126" s="6" t="s">
        <v>186</v>
      </c>
      <c r="D126">
        <f>IF(L_Map[[#This Row],[MÃ BC]]&lt;&gt;"",COUNTIFS(L_Map[MÃ BC],L_Map[[#This Row],[MÃ BC]]),0)</f>
        <v>1</v>
      </c>
      <c r="E126" s="6" t="s">
        <v>408</v>
      </c>
      <c r="F126">
        <f>IF(L_Map[[#This Row],[MÃ TM]]&lt;&gt;"",COUNTIFS(L_Map[MÃ TM],L_Map[[#This Row],[MÃ TM]]),0)</f>
        <v>15</v>
      </c>
      <c r="G126">
        <f>IF(_xlfn.XLOOKUP(L_Map[[#This Row],[MÃ TM]],L_TM[MÃ],L_TM[BCR],0),1,0)</f>
        <v>0</v>
      </c>
      <c r="H126" t="str">
        <f>_xlfn.XLOOKUP(L_Map[[#This Row],[MÃ BC]],L_FS[MÃ],L_FS[CHỈ TIÊU],"-")</f>
        <v>LNST chưa phân phối kỳ này</v>
      </c>
      <c r="I126" t="str">
        <f>_xlfn.XLOOKUP(L_Map[[#This Row],[MÃ TM]],L_TM[MÃ],L_TM[CHỈ TIÊU],"-")</f>
        <v>Vốn chủ sở hữu</v>
      </c>
    </row>
    <row r="127" spans="3:9" hidden="1" x14ac:dyDescent="0.35">
      <c r="C127" s="6" t="s">
        <v>190</v>
      </c>
      <c r="D127">
        <f>IF(L_Map[[#This Row],[MÃ BC]]&lt;&gt;"",COUNTIFS(L_Map[MÃ BC],L_Map[[#This Row],[MÃ BC]]),0)</f>
        <v>1</v>
      </c>
      <c r="E127" s="6" t="s">
        <v>112</v>
      </c>
      <c r="F127">
        <f>IF(L_Map[[#This Row],[MÃ TM]]&lt;&gt;"",COUNTIFS(L_Map[MÃ TM],L_Map[[#This Row],[MÃ TM]]),0)</f>
        <v>2</v>
      </c>
      <c r="G127">
        <f>IF(_xlfn.XLOOKUP(L_Map[[#This Row],[MÃ TM]],L_TM[MÃ],L_TM[BCR],0),1,0)</f>
        <v>0</v>
      </c>
      <c r="H127" t="str">
        <f>_xlfn.XLOOKUP(L_Map[[#This Row],[MÃ BC]],L_FS[MÃ],L_FS[CHỈ TIÊU],"-")</f>
        <v>Nguồn kinh phí</v>
      </c>
      <c r="I127" t="str">
        <f>_xlfn.XLOOKUP(L_Map[[#This Row],[MÃ TM]],L_TM[MÃ],L_TM[CHỈ TIÊU],"-")</f>
        <v>Nguồn kinh phí</v>
      </c>
    </row>
    <row r="128" spans="3:9" hidden="1" x14ac:dyDescent="0.35">
      <c r="C128" s="6" t="s">
        <v>98</v>
      </c>
      <c r="D128">
        <f>IF(L_Map[[#This Row],[MÃ BC]]&lt;&gt;"",COUNTIFS(L_Map[MÃ BC],L_Map[[#This Row],[MÃ BC]]),0)</f>
        <v>1</v>
      </c>
      <c r="E128" s="6" t="s">
        <v>112</v>
      </c>
      <c r="F128">
        <f>IF(L_Map[[#This Row],[MÃ TM]]&lt;&gt;"",COUNTIFS(L_Map[MÃ TM],L_Map[[#This Row],[MÃ TM]]),0)</f>
        <v>2</v>
      </c>
      <c r="G128">
        <f>IF(_xlfn.XLOOKUP(L_Map[[#This Row],[MÃ TM]],L_TM[MÃ],L_TM[BCR],0),1,0)</f>
        <v>0</v>
      </c>
      <c r="H128" t="str">
        <f>_xlfn.XLOOKUP(L_Map[[#This Row],[MÃ BC]],L_FS[MÃ],L_FS[CHỈ TIÊU],"-")</f>
        <v>Nguồn kinh phí đã hình thành TSCĐ</v>
      </c>
      <c r="I128" t="str">
        <f>_xlfn.XLOOKUP(L_Map[[#This Row],[MÃ TM]],L_TM[MÃ],L_TM[CHỈ TIÊU],"-")</f>
        <v>Nguồn kinh phí</v>
      </c>
    </row>
  </sheetData>
  <mergeCells count="1">
    <mergeCell ref="A1:A4"/>
  </mergeCells>
  <phoneticPr fontId="6" type="noConversion"/>
  <hyperlinks>
    <hyperlink ref="A16" location="BCTC!A1" display="Chỉ tiêu báo cáo tài chính" xr:uid="{185DE607-D76B-4692-B990-A5F2CC4D46B9}"/>
    <hyperlink ref="A18" location="CTTM!A1" display="Chỉ tiêu thuyết minh" xr:uid="{2B756D0D-B8A3-4DF3-9552-A2A3726BCFC3}"/>
    <hyperlink ref="A26" location="Khác!A1" display="Danh mục khác" xr:uid="{E1650E10-7542-4C89-AFC9-D3292AD43570}"/>
    <hyperlink ref="A10" location="'Công ty'!A1" display="Danh mục công ty" xr:uid="{BF40F866-B614-48BF-B2CD-68308867B75F}"/>
    <hyperlink ref="A22" location="'Dòng tiền'!A1" display="Chỉ tiêu dòng tiền" xr:uid="{6AE23226-D325-4F37-B88E-02E43CCFB8F7}"/>
    <hyperlink ref="A20" location="'Map mã'!A1" display="Map chỉ tiêu BC-TM" xr:uid="{81BAFFF5-44CE-412A-A70D-DA1B2E2412F6}"/>
    <hyperlink ref="A28" location="'✅'!A1" display="Tùy chọn" xr:uid="{4C396E70-13F7-4567-AC80-EA5A98BA11A9}"/>
    <hyperlink ref="A24" location="'Vốn vay'!A1" display="Vốn vay" xr:uid="{52365D88-E1A5-4C91-A9D8-A551168C4A1A}"/>
    <hyperlink ref="A14" location="TKKT!A1" display="Tài khoản kế toán" xr:uid="{3C658264-1992-4AF3-BAF8-41F7A65A9F0E}"/>
    <hyperlink ref="A12" location="TTCty!A1" display="Thông tin công ty" xr:uid="{245527CD-277B-422B-937F-FC3FB864135D}"/>
    <hyperlink ref="A8" location="'Tập đoàn'!A1" display="Tập đoàn" xr:uid="{8F4E09E3-101B-42D3-8074-97DEB6DC40D6}"/>
  </hyperlinks>
  <pageMargins left="0.7" right="0.7" top="0.75" bottom="0.75" header="0.3" footer="0.3"/>
  <pageSetup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83381D0-2816-4CAE-9C12-E6ED9F232EDA}">
          <x14:formula1>
            <xm:f>_xlfn.ANCHORARRAY(↓!$J$2)</xm:f>
          </x14:formula1>
          <xm:sqref>E6:F128</xm:sqref>
        </x14:dataValidation>
        <x14:dataValidation type="list" allowBlank="1" showInputMessage="1" showErrorMessage="1" xr:uid="{0977B144-EE45-4F0F-8F7B-B9C0495469C9}">
          <x14:formula1>
            <xm:f>_xlfn.ANCHORARRAY(↓!$G$2)</xm:f>
          </x14:formula1>
          <xm:sqref>C6:D128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01E6A-30E3-4989-B6A3-84A6D6F4749A}">
  <sheetPr codeName="Sheet5">
    <tabColor rgb="FFFFF2CC"/>
  </sheetPr>
  <dimension ref="A1:H51"/>
  <sheetViews>
    <sheetView showGridLines="0" zoomScaleNormal="100" workbookViewId="0">
      <pane ySplit="5" topLeftCell="A32" activePane="bottomLeft" state="frozen"/>
      <selection activeCell="L9" sqref="L9"/>
      <selection pane="bottomLeft" activeCell="A24" sqref="A24"/>
    </sheetView>
  </sheetViews>
  <sheetFormatPr defaultRowHeight="12.9" x14ac:dyDescent="0.35"/>
  <cols>
    <col min="1" max="1" width="27.4140625" style="2" customWidth="1"/>
    <col min="4" max="4" width="67.9140625" customWidth="1"/>
    <col min="5" max="5" width="14.58203125" customWidth="1"/>
  </cols>
  <sheetData>
    <row r="1" spans="1:8" ht="13.5" customHeight="1" x14ac:dyDescent="0.35">
      <c r="A1" s="25" t="str">
        <f>'✅'!A1</f>
        <v>TasecoLand</v>
      </c>
    </row>
    <row r="2" spans="1:8" ht="13.5" customHeight="1" x14ac:dyDescent="0.35">
      <c r="A2" s="25"/>
    </row>
    <row r="3" spans="1:8" ht="13.5" customHeight="1" x14ac:dyDescent="0.35">
      <c r="A3" s="25"/>
      <c r="B3" s="4"/>
      <c r="C3" s="4"/>
      <c r="D3" t="s">
        <v>437</v>
      </c>
      <c r="E3" s="4"/>
      <c r="H3" s="13"/>
    </row>
    <row r="4" spans="1:8" ht="13.5" customHeight="1" x14ac:dyDescent="0.35">
      <c r="A4" s="25"/>
      <c r="F4" t="s">
        <v>42</v>
      </c>
      <c r="H4" s="13"/>
    </row>
    <row r="5" spans="1:8" x14ac:dyDescent="0.35">
      <c r="A5" s="5" t="str">
        <f>'Công ty'!A5</f>
        <v>BCTC hợp nhất</v>
      </c>
      <c r="C5" t="s">
        <v>19</v>
      </c>
      <c r="D5" t="s">
        <v>223</v>
      </c>
      <c r="E5" t="s">
        <v>306</v>
      </c>
      <c r="F5" t="s">
        <v>438</v>
      </c>
      <c r="H5" t="s">
        <v>231</v>
      </c>
    </row>
    <row r="6" spans="1:8" x14ac:dyDescent="0.35">
      <c r="C6" s="6" t="s">
        <v>439</v>
      </c>
      <c r="D6" s="6" t="s">
        <v>440</v>
      </c>
      <c r="E6" s="6" t="s">
        <v>441</v>
      </c>
      <c r="F6" s="6" t="b">
        <v>1</v>
      </c>
      <c r="H6" t="str" cm="1">
        <f t="array" ref="H6:H12">IFERROR(_xlfn.LET(_xlpm.i,L_CF[MÃ],_xlfn._xlws.FILTER(_xlfn.UNIQUE(_xlpm.i),COUNTIF(_xlpm.i,_xlfn.UNIQUE(_xlpm.i))&gt;1)),"Không có")</f>
        <v>01_</v>
      </c>
    </row>
    <row r="7" spans="1:8" x14ac:dyDescent="0.35">
      <c r="C7" s="6" t="s">
        <v>3</v>
      </c>
      <c r="D7" s="6" t="s">
        <v>442</v>
      </c>
      <c r="E7" s="6"/>
      <c r="F7" s="6"/>
      <c r="H7" t="str">
        <v>02_</v>
      </c>
    </row>
    <row r="8" spans="1:8" x14ac:dyDescent="0.35">
      <c r="A8" s="8" t="s">
        <v>6</v>
      </c>
      <c r="C8" s="6" t="s">
        <v>443</v>
      </c>
      <c r="D8" s="6" t="s">
        <v>444</v>
      </c>
      <c r="E8" s="6" t="s">
        <v>441</v>
      </c>
      <c r="F8" s="6" t="b">
        <v>1</v>
      </c>
      <c r="H8" t="str">
        <v>03_</v>
      </c>
    </row>
    <row r="9" spans="1:8" x14ac:dyDescent="0.35">
      <c r="C9" s="6" t="s">
        <v>445</v>
      </c>
      <c r="D9" s="6" t="s">
        <v>446</v>
      </c>
      <c r="E9" s="6" t="s">
        <v>441</v>
      </c>
      <c r="F9" s="6" t="b">
        <v>1</v>
      </c>
      <c r="H9" t="str">
        <v>04_</v>
      </c>
    </row>
    <row r="10" spans="1:8" x14ac:dyDescent="0.35">
      <c r="A10" s="8" t="s">
        <v>7</v>
      </c>
      <c r="C10" s="6" t="s">
        <v>447</v>
      </c>
      <c r="D10" s="6" t="s">
        <v>448</v>
      </c>
      <c r="E10" s="6" t="s">
        <v>441</v>
      </c>
      <c r="F10" s="6" t="b">
        <v>1</v>
      </c>
      <c r="H10" t="str">
        <v>05_</v>
      </c>
    </row>
    <row r="11" spans="1:8" x14ac:dyDescent="0.35">
      <c r="C11" s="6" t="s">
        <v>449</v>
      </c>
      <c r="D11" s="6" t="s">
        <v>450</v>
      </c>
      <c r="E11" s="6" t="s">
        <v>441</v>
      </c>
      <c r="F11" s="6" t="b">
        <v>1</v>
      </c>
      <c r="H11" t="str">
        <v>06_</v>
      </c>
    </row>
    <row r="12" spans="1:8" x14ac:dyDescent="0.35">
      <c r="A12" s="8" t="s">
        <v>8</v>
      </c>
      <c r="C12" s="6" t="s">
        <v>451</v>
      </c>
      <c r="D12" s="6" t="s">
        <v>202</v>
      </c>
      <c r="E12" s="6" t="s">
        <v>441</v>
      </c>
      <c r="F12" s="6" t="b">
        <v>1</v>
      </c>
      <c r="H12" t="str">
        <v>07_</v>
      </c>
    </row>
    <row r="13" spans="1:8" x14ac:dyDescent="0.35">
      <c r="C13" s="6" t="s">
        <v>452</v>
      </c>
      <c r="D13" s="6" t="s">
        <v>453</v>
      </c>
      <c r="E13" s="6" t="s">
        <v>441</v>
      </c>
      <c r="F13" s="6" t="b">
        <v>1</v>
      </c>
    </row>
    <row r="14" spans="1:8" x14ac:dyDescent="0.35">
      <c r="A14" s="8" t="s">
        <v>9</v>
      </c>
      <c r="C14" s="6" t="s">
        <v>454</v>
      </c>
      <c r="D14" s="6" t="s">
        <v>455</v>
      </c>
      <c r="E14" s="6"/>
      <c r="F14" s="6"/>
    </row>
    <row r="15" spans="1:8" x14ac:dyDescent="0.35">
      <c r="C15" s="6" t="s">
        <v>456</v>
      </c>
      <c r="D15" s="6" t="s">
        <v>457</v>
      </c>
      <c r="E15" s="6" t="s">
        <v>441</v>
      </c>
      <c r="F15" s="6" t="b">
        <v>1</v>
      </c>
    </row>
    <row r="16" spans="1:8" x14ac:dyDescent="0.35">
      <c r="A16" s="8" t="s">
        <v>10</v>
      </c>
      <c r="C16" s="6" t="s">
        <v>5</v>
      </c>
      <c r="D16" s="6" t="s">
        <v>458</v>
      </c>
      <c r="E16" s="6" t="s">
        <v>441</v>
      </c>
      <c r="F16" s="6" t="b">
        <v>1</v>
      </c>
    </row>
    <row r="17" spans="1:6" x14ac:dyDescent="0.35">
      <c r="C17" s="6" t="s">
        <v>26</v>
      </c>
      <c r="D17" s="6" t="s">
        <v>459</v>
      </c>
      <c r="E17" s="6" t="s">
        <v>441</v>
      </c>
      <c r="F17" s="6" t="b">
        <v>1</v>
      </c>
    </row>
    <row r="18" spans="1:6" x14ac:dyDescent="0.35">
      <c r="A18" s="8" t="s">
        <v>11</v>
      </c>
      <c r="C18" s="6" t="s">
        <v>29</v>
      </c>
      <c r="D18" s="6" t="s">
        <v>460</v>
      </c>
      <c r="E18" s="6" t="s">
        <v>441</v>
      </c>
      <c r="F18" s="6" t="b">
        <v>1</v>
      </c>
    </row>
    <row r="19" spans="1:6" x14ac:dyDescent="0.35">
      <c r="C19" s="6" t="s">
        <v>461</v>
      </c>
      <c r="D19" s="6" t="s">
        <v>462</v>
      </c>
      <c r="E19" s="6" t="s">
        <v>441</v>
      </c>
      <c r="F19" s="6" t="b">
        <v>1</v>
      </c>
    </row>
    <row r="20" spans="1:6" x14ac:dyDescent="0.35">
      <c r="A20" s="8" t="s">
        <v>12</v>
      </c>
      <c r="C20" s="6" t="s">
        <v>32</v>
      </c>
      <c r="D20" s="6" t="s">
        <v>463</v>
      </c>
      <c r="E20" s="6" t="s">
        <v>441</v>
      </c>
      <c r="F20" s="6" t="b">
        <v>1</v>
      </c>
    </row>
    <row r="21" spans="1:6" x14ac:dyDescent="0.35">
      <c r="C21" s="6" t="s">
        <v>34</v>
      </c>
      <c r="D21" s="6" t="s">
        <v>464</v>
      </c>
      <c r="E21" s="6" t="s">
        <v>441</v>
      </c>
      <c r="F21" s="6" t="b">
        <v>1</v>
      </c>
    </row>
    <row r="22" spans="1:6" x14ac:dyDescent="0.35">
      <c r="A22" s="7" t="s">
        <v>13</v>
      </c>
      <c r="C22" s="6" t="s">
        <v>465</v>
      </c>
      <c r="D22" s="6" t="s">
        <v>466</v>
      </c>
      <c r="E22" s="6" t="s">
        <v>441</v>
      </c>
      <c r="F22" s="6" t="b">
        <v>1</v>
      </c>
    </row>
    <row r="23" spans="1:6" x14ac:dyDescent="0.35">
      <c r="C23" s="6" t="s">
        <v>35</v>
      </c>
      <c r="D23" s="6" t="s">
        <v>467</v>
      </c>
      <c r="E23" s="6" t="s">
        <v>441</v>
      </c>
      <c r="F23" s="6" t="b">
        <v>1</v>
      </c>
    </row>
    <row r="24" spans="1:6" x14ac:dyDescent="0.35">
      <c r="A24" s="8" t="s">
        <v>14</v>
      </c>
      <c r="C24" s="6" t="s">
        <v>28</v>
      </c>
      <c r="D24" s="6" t="s">
        <v>468</v>
      </c>
      <c r="E24" s="6"/>
      <c r="F24" s="6"/>
    </row>
    <row r="25" spans="1:6" x14ac:dyDescent="0.35">
      <c r="C25" s="6" t="s">
        <v>39</v>
      </c>
      <c r="D25" s="6" t="s">
        <v>469</v>
      </c>
      <c r="E25" s="6" t="s">
        <v>470</v>
      </c>
      <c r="F25" s="6" t="b">
        <v>1</v>
      </c>
    </row>
    <row r="26" spans="1:6" x14ac:dyDescent="0.35">
      <c r="A26" s="8" t="s">
        <v>15</v>
      </c>
      <c r="C26" s="6" t="s">
        <v>27</v>
      </c>
      <c r="D26" s="6" t="s">
        <v>471</v>
      </c>
      <c r="E26" s="6" t="s">
        <v>470</v>
      </c>
      <c r="F26" s="6" t="b">
        <v>1</v>
      </c>
    </row>
    <row r="27" spans="1:6" x14ac:dyDescent="0.35">
      <c r="C27" s="6" t="s">
        <v>36</v>
      </c>
      <c r="D27" s="6" t="s">
        <v>472</v>
      </c>
      <c r="E27" s="6" t="s">
        <v>470</v>
      </c>
      <c r="F27" s="6" t="b">
        <v>1</v>
      </c>
    </row>
    <row r="28" spans="1:6" x14ac:dyDescent="0.35">
      <c r="A28" s="8" t="s">
        <v>16</v>
      </c>
      <c r="C28" s="6" t="s">
        <v>37</v>
      </c>
      <c r="D28" s="6" t="s">
        <v>473</v>
      </c>
      <c r="E28" s="6" t="s">
        <v>470</v>
      </c>
      <c r="F28" s="6" t="b">
        <v>1</v>
      </c>
    </row>
    <row r="29" spans="1:6" x14ac:dyDescent="0.35">
      <c r="C29" s="6" t="s">
        <v>38</v>
      </c>
      <c r="D29" s="6" t="s">
        <v>474</v>
      </c>
      <c r="E29" s="6" t="s">
        <v>470</v>
      </c>
      <c r="F29" s="6" t="b">
        <v>1</v>
      </c>
    </row>
    <row r="30" spans="1:6" x14ac:dyDescent="0.35">
      <c r="C30" s="6" t="s">
        <v>40</v>
      </c>
      <c r="D30" s="6" t="s">
        <v>475</v>
      </c>
      <c r="E30" s="6" t="s">
        <v>470</v>
      </c>
      <c r="F30" s="6" t="b">
        <v>1</v>
      </c>
    </row>
    <row r="31" spans="1:6" x14ac:dyDescent="0.35">
      <c r="C31" s="6" t="s">
        <v>33</v>
      </c>
      <c r="D31" s="6" t="s">
        <v>476</v>
      </c>
      <c r="E31" s="6" t="s">
        <v>470</v>
      </c>
      <c r="F31" s="6" t="b">
        <v>1</v>
      </c>
    </row>
    <row r="32" spans="1:6" x14ac:dyDescent="0.35">
      <c r="C32" s="6" t="s">
        <v>477</v>
      </c>
      <c r="D32" s="6" t="s">
        <v>478</v>
      </c>
      <c r="E32" s="6"/>
      <c r="F32" s="6"/>
    </row>
    <row r="33" spans="3:6" x14ac:dyDescent="0.35">
      <c r="C33" s="6" t="s">
        <v>479</v>
      </c>
      <c r="D33" s="6" t="s">
        <v>480</v>
      </c>
      <c r="E33" s="6" t="s">
        <v>481</v>
      </c>
      <c r="F33" s="6" t="b">
        <v>1</v>
      </c>
    </row>
    <row r="34" spans="3:6" x14ac:dyDescent="0.35">
      <c r="C34" s="6" t="s">
        <v>31</v>
      </c>
      <c r="D34" s="6" t="s">
        <v>482</v>
      </c>
      <c r="E34" s="6" t="s">
        <v>481</v>
      </c>
      <c r="F34" s="6" t="b">
        <v>1</v>
      </c>
    </row>
    <row r="35" spans="3:6" x14ac:dyDescent="0.35">
      <c r="C35" s="6" t="s">
        <v>483</v>
      </c>
      <c r="D35" s="6" t="s">
        <v>484</v>
      </c>
      <c r="E35" s="6" t="s">
        <v>481</v>
      </c>
      <c r="F35" s="6" t="b">
        <v>1</v>
      </c>
    </row>
    <row r="36" spans="3:6" x14ac:dyDescent="0.35">
      <c r="C36" s="6" t="s">
        <v>485</v>
      </c>
      <c r="D36" s="6" t="s">
        <v>486</v>
      </c>
      <c r="E36" s="6" t="s">
        <v>481</v>
      </c>
      <c r="F36" s="6" t="b">
        <v>1</v>
      </c>
    </row>
    <row r="37" spans="3:6" x14ac:dyDescent="0.35">
      <c r="C37" s="6" t="s">
        <v>487</v>
      </c>
      <c r="D37" s="6" t="s">
        <v>488</v>
      </c>
      <c r="E37" s="6" t="s">
        <v>481</v>
      </c>
      <c r="F37" s="6" t="b">
        <v>1</v>
      </c>
    </row>
    <row r="38" spans="3:6" x14ac:dyDescent="0.35">
      <c r="C38" s="6" t="s">
        <v>489</v>
      </c>
      <c r="D38" s="6" t="s">
        <v>490</v>
      </c>
      <c r="E38" s="6" t="s">
        <v>481</v>
      </c>
      <c r="F38" s="6" t="b">
        <v>1</v>
      </c>
    </row>
    <row r="39" spans="3:6" x14ac:dyDescent="0.35">
      <c r="C39" s="6" t="s">
        <v>30</v>
      </c>
      <c r="D39" s="6" t="s">
        <v>491</v>
      </c>
      <c r="E39" s="6"/>
      <c r="F39" s="6"/>
    </row>
    <row r="40" spans="3:6" x14ac:dyDescent="0.35">
      <c r="C40" s="6" t="s">
        <v>492</v>
      </c>
      <c r="D40" s="6" t="s">
        <v>493</v>
      </c>
      <c r="E40" s="6"/>
      <c r="F40" s="6"/>
    </row>
    <row r="41" spans="3:6" x14ac:dyDescent="0.35">
      <c r="C41" s="6" t="s">
        <v>494</v>
      </c>
      <c r="D41" s="6" t="s">
        <v>495</v>
      </c>
      <c r="E41" s="6"/>
      <c r="F41" s="6"/>
    </row>
    <row r="42" spans="3:6" x14ac:dyDescent="0.35">
      <c r="C42" s="6" t="s">
        <v>496</v>
      </c>
      <c r="D42" s="6" t="s">
        <v>497</v>
      </c>
      <c r="E42" s="6"/>
      <c r="F42" s="6"/>
    </row>
    <row r="43" spans="3:6" x14ac:dyDescent="0.35">
      <c r="C43" s="6" t="s">
        <v>498</v>
      </c>
      <c r="D43" s="6" t="s">
        <v>499</v>
      </c>
      <c r="E43" s="6"/>
      <c r="F43" s="6"/>
    </row>
    <row r="44" spans="3:6" x14ac:dyDescent="0.35">
      <c r="C44" s="6"/>
      <c r="D44" s="6"/>
      <c r="E44" s="6"/>
      <c r="F44" s="6"/>
    </row>
    <row r="45" spans="3:6" x14ac:dyDescent="0.35">
      <c r="C45" s="6" t="s">
        <v>439</v>
      </c>
      <c r="D45" s="6" t="s">
        <v>500</v>
      </c>
      <c r="E45" s="6" t="s">
        <v>501</v>
      </c>
      <c r="F45" s="6"/>
    </row>
    <row r="46" spans="3:6" x14ac:dyDescent="0.35">
      <c r="C46" s="6" t="s">
        <v>443</v>
      </c>
      <c r="D46" s="6" t="s">
        <v>502</v>
      </c>
      <c r="E46" s="6" t="s">
        <v>501</v>
      </c>
      <c r="F46" s="6"/>
    </row>
    <row r="47" spans="3:6" x14ac:dyDescent="0.35">
      <c r="C47" s="6" t="s">
        <v>445</v>
      </c>
      <c r="D47" s="6" t="s">
        <v>503</v>
      </c>
      <c r="E47" s="6" t="s">
        <v>501</v>
      </c>
      <c r="F47" s="6"/>
    </row>
    <row r="48" spans="3:6" x14ac:dyDescent="0.35">
      <c r="C48" s="6" t="s">
        <v>447</v>
      </c>
      <c r="D48" s="6" t="s">
        <v>463</v>
      </c>
      <c r="E48" s="6" t="s">
        <v>501</v>
      </c>
      <c r="F48" s="6"/>
    </row>
    <row r="49" spans="3:6" x14ac:dyDescent="0.35">
      <c r="C49" s="6" t="s">
        <v>449</v>
      </c>
      <c r="D49" s="6" t="s">
        <v>504</v>
      </c>
      <c r="E49" s="6" t="s">
        <v>501</v>
      </c>
      <c r="F49" s="6"/>
    </row>
    <row r="50" spans="3:6" x14ac:dyDescent="0.35">
      <c r="C50" s="6" t="s">
        <v>451</v>
      </c>
      <c r="D50" s="6" t="s">
        <v>466</v>
      </c>
      <c r="E50" s="6" t="s">
        <v>501</v>
      </c>
      <c r="F50" s="6"/>
    </row>
    <row r="51" spans="3:6" x14ac:dyDescent="0.35">
      <c r="C51" s="6" t="s">
        <v>452</v>
      </c>
      <c r="D51" s="6" t="s">
        <v>467</v>
      </c>
      <c r="E51" s="6" t="s">
        <v>501</v>
      </c>
      <c r="F51" s="6"/>
    </row>
  </sheetData>
  <mergeCells count="1">
    <mergeCell ref="A1:A4"/>
  </mergeCells>
  <hyperlinks>
    <hyperlink ref="A16" location="BCTC!A1" display="Chỉ tiêu báo cáo tài chính" xr:uid="{283F7DEC-A94E-4D91-AA41-17F910144680}"/>
    <hyperlink ref="A18" location="CTTM!A1" display="Chỉ tiêu thuyết minh" xr:uid="{08DA36ED-E116-443D-B110-5A0FFFAC5FB8}"/>
    <hyperlink ref="A26" location="Khác!A1" display="Danh mục khác" xr:uid="{B832306D-CC34-403A-8D56-6096826F9DAC}"/>
    <hyperlink ref="A10" location="'Công ty'!A1" display="Danh mục công ty" xr:uid="{B97ABF37-7684-44E3-BCEE-A3DC86620D9B}"/>
    <hyperlink ref="A22" location="'Dòng tiền'!A1" display="Chỉ tiêu dòng tiền" xr:uid="{3E03F188-74E8-4170-84F6-43B40667D214}"/>
    <hyperlink ref="A20" location="'Map mã'!A1" display="Map chỉ tiêu BC-TM" xr:uid="{9294989D-079F-4D98-899E-AD8129FB1EE9}"/>
    <hyperlink ref="A28" location="'✅'!A1" display="Tùy chọn" xr:uid="{3067A536-D955-43F7-9486-F9C3E6EE3622}"/>
    <hyperlink ref="A24" location="'Vốn vay'!A1" display="Vốn vay" xr:uid="{57AD8A44-5D4B-45D3-9C6D-4F2D36CD9D4F}"/>
    <hyperlink ref="A14" location="TKKT!A1" display="Tài khoản kế toán" xr:uid="{DF2A2399-35BA-472F-BF29-39D2A7B56A79}"/>
    <hyperlink ref="A12" location="TTCty!A1" display="Thông tin công ty" xr:uid="{D61F1874-E412-4BC7-9A3D-8D124262A5F1}"/>
    <hyperlink ref="A8" location="'Tập đoàn'!A1" display="Tập đoàn" xr:uid="{C966C2CD-5159-45BE-B4C7-C9B0EA63BA57}"/>
  </hyperlinks>
  <pageMargins left="0.7" right="0.7" top="0.75" bottom="0.75" header="0.3" footer="0.3"/>
  <pageSetup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D30008D-F596-4C07-AD98-B16F72404295}">
          <x14:formula1>
            <xm:f>_xlfn.ANCHORARRAY(↓!$B$2)</xm:f>
          </x14:formula1>
          <xm:sqref>F6:F51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C2FAA-2C9B-4674-A49B-D63DAF5FC639}">
  <sheetPr codeName="Sheet7">
    <tabColor rgb="FFFFF2CC"/>
  </sheetPr>
  <dimension ref="A1:J28"/>
  <sheetViews>
    <sheetView showGridLines="0" workbookViewId="0">
      <pane ySplit="5" topLeftCell="A6" activePane="bottomLeft" state="frozen"/>
      <selection activeCell="H20" sqref="H20"/>
      <selection pane="bottomLeft" sqref="A1:A4"/>
    </sheetView>
  </sheetViews>
  <sheetFormatPr defaultRowHeight="12.9" x14ac:dyDescent="0.35"/>
  <cols>
    <col min="1" max="1" width="27.4140625" style="2" customWidth="1"/>
    <col min="3" max="3" width="35.4140625" customWidth="1"/>
    <col min="4" max="4" width="11" customWidth="1"/>
    <col min="5" max="5" width="8.58203125" style="3" customWidth="1"/>
    <col min="6" max="6" width="21.4140625" customWidth="1"/>
    <col min="8" max="8" width="62.4140625" customWidth="1"/>
    <col min="10" max="10" width="28" customWidth="1"/>
  </cols>
  <sheetData>
    <row r="1" spans="1:10" x14ac:dyDescent="0.35">
      <c r="A1" s="25" t="str">
        <f>'✅'!A1</f>
        <v>TasecoLand</v>
      </c>
      <c r="E1" s="19"/>
    </row>
    <row r="2" spans="1:10" x14ac:dyDescent="0.35">
      <c r="A2" s="25"/>
      <c r="E2" s="19"/>
    </row>
    <row r="3" spans="1:10" x14ac:dyDescent="0.35">
      <c r="A3" s="25"/>
      <c r="C3" t="s">
        <v>505</v>
      </c>
      <c r="E3" s="19"/>
      <c r="F3" t="s">
        <v>505</v>
      </c>
      <c r="H3" t="s">
        <v>506</v>
      </c>
    </row>
    <row r="4" spans="1:10" x14ac:dyDescent="0.35">
      <c r="A4" s="25"/>
      <c r="E4" s="19"/>
    </row>
    <row r="5" spans="1:10" x14ac:dyDescent="0.35">
      <c r="A5" s="5" t="str">
        <f>'Công ty'!A5</f>
        <v>BCTC hợp nhất</v>
      </c>
      <c r="C5" t="s">
        <v>507</v>
      </c>
      <c r="D5" t="s">
        <v>508</v>
      </c>
      <c r="E5" s="19"/>
      <c r="F5" t="s">
        <v>509</v>
      </c>
      <c r="H5" t="s">
        <v>510</v>
      </c>
      <c r="J5" t="s">
        <v>511</v>
      </c>
    </row>
    <row r="6" spans="1:10" x14ac:dyDescent="0.35">
      <c r="C6" s="6" t="s">
        <v>146</v>
      </c>
      <c r="D6" s="6" t="s">
        <v>512</v>
      </c>
      <c r="E6" s="19"/>
      <c r="F6" s="6" t="s">
        <v>513</v>
      </c>
      <c r="H6" s="6" t="s">
        <v>520</v>
      </c>
      <c r="J6" t="s">
        <v>514</v>
      </c>
    </row>
    <row r="7" spans="1:10" x14ac:dyDescent="0.35">
      <c r="C7" s="6" t="s">
        <v>515</v>
      </c>
      <c r="D7" s="6" t="s">
        <v>512</v>
      </c>
      <c r="E7" s="19"/>
      <c r="F7" s="6" t="s">
        <v>516</v>
      </c>
      <c r="H7" s="6" t="s">
        <v>523</v>
      </c>
      <c r="J7" t="s">
        <v>517</v>
      </c>
    </row>
    <row r="8" spans="1:10" x14ac:dyDescent="0.35">
      <c r="A8" s="8" t="s">
        <v>6</v>
      </c>
      <c r="C8" s="6" t="s">
        <v>518</v>
      </c>
      <c r="D8" s="6" t="s">
        <v>512</v>
      </c>
      <c r="E8" s="19"/>
      <c r="F8" s="6" t="s">
        <v>519</v>
      </c>
      <c r="H8" s="6" t="s">
        <v>526</v>
      </c>
      <c r="J8" t="s">
        <v>521</v>
      </c>
    </row>
    <row r="9" spans="1:10" x14ac:dyDescent="0.35">
      <c r="C9" s="6" t="s">
        <v>521</v>
      </c>
      <c r="D9" s="6" t="s">
        <v>512</v>
      </c>
      <c r="E9" s="19"/>
      <c r="F9" s="6" t="s">
        <v>522</v>
      </c>
      <c r="H9" s="6" t="s">
        <v>529</v>
      </c>
      <c r="J9" t="s">
        <v>524</v>
      </c>
    </row>
    <row r="10" spans="1:10" x14ac:dyDescent="0.35">
      <c r="A10" s="8" t="s">
        <v>7</v>
      </c>
      <c r="C10" s="6" t="s">
        <v>525</v>
      </c>
      <c r="D10" s="6" t="s">
        <v>512</v>
      </c>
      <c r="E10" s="19"/>
      <c r="H10" s="6" t="s">
        <v>532</v>
      </c>
      <c r="J10" t="s">
        <v>527</v>
      </c>
    </row>
    <row r="11" spans="1:10" x14ac:dyDescent="0.35">
      <c r="C11" s="6" t="s">
        <v>148</v>
      </c>
      <c r="D11" s="6" t="s">
        <v>528</v>
      </c>
      <c r="E11" s="19"/>
      <c r="H11" s="6" t="s">
        <v>534</v>
      </c>
      <c r="J11" t="s">
        <v>530</v>
      </c>
    </row>
    <row r="12" spans="1:10" x14ac:dyDescent="0.35">
      <c r="A12" s="8" t="s">
        <v>8</v>
      </c>
      <c r="C12" s="6" t="s">
        <v>531</v>
      </c>
      <c r="D12" s="6" t="s">
        <v>528</v>
      </c>
      <c r="E12" s="19"/>
      <c r="H12" s="6" t="s">
        <v>536</v>
      </c>
      <c r="J12" t="s">
        <v>533</v>
      </c>
    </row>
    <row r="13" spans="1:10" x14ac:dyDescent="0.35">
      <c r="C13" s="6" t="s">
        <v>64</v>
      </c>
      <c r="D13" s="6" t="s">
        <v>528</v>
      </c>
      <c r="E13" s="19"/>
      <c r="H13" s="6" t="s">
        <v>537</v>
      </c>
      <c r="J13" t="s">
        <v>535</v>
      </c>
    </row>
    <row r="14" spans="1:10" x14ac:dyDescent="0.35">
      <c r="A14" s="8" t="s">
        <v>9</v>
      </c>
      <c r="E14" s="19"/>
      <c r="H14" s="6" t="s">
        <v>538</v>
      </c>
    </row>
    <row r="15" spans="1:10" x14ac:dyDescent="0.35">
      <c r="E15" s="19"/>
      <c r="H15" s="6" t="s">
        <v>539</v>
      </c>
    </row>
    <row r="16" spans="1:10" x14ac:dyDescent="0.35">
      <c r="A16" s="8" t="s">
        <v>10</v>
      </c>
      <c r="E16" s="19"/>
      <c r="H16" s="6" t="s">
        <v>540</v>
      </c>
    </row>
    <row r="17" spans="1:8" x14ac:dyDescent="0.35">
      <c r="E17" s="19"/>
      <c r="H17" s="6" t="s">
        <v>541</v>
      </c>
    </row>
    <row r="18" spans="1:8" x14ac:dyDescent="0.35">
      <c r="A18" s="8" t="s">
        <v>11</v>
      </c>
      <c r="E18" s="19"/>
    </row>
    <row r="19" spans="1:8" x14ac:dyDescent="0.35">
      <c r="E19" s="19"/>
    </row>
    <row r="20" spans="1:8" x14ac:dyDescent="0.35">
      <c r="A20" s="8" t="s">
        <v>12</v>
      </c>
      <c r="E20" s="19"/>
    </row>
    <row r="21" spans="1:8" x14ac:dyDescent="0.35">
      <c r="E21" s="19"/>
    </row>
    <row r="22" spans="1:8" x14ac:dyDescent="0.35">
      <c r="A22" s="8" t="s">
        <v>13</v>
      </c>
      <c r="E22" s="19"/>
    </row>
    <row r="23" spans="1:8" x14ac:dyDescent="0.35">
      <c r="E23" s="19"/>
    </row>
    <row r="24" spans="1:8" x14ac:dyDescent="0.35">
      <c r="A24" s="7" t="s">
        <v>14</v>
      </c>
      <c r="E24" s="19"/>
    </row>
    <row r="25" spans="1:8" x14ac:dyDescent="0.35">
      <c r="E25" s="19"/>
    </row>
    <row r="26" spans="1:8" x14ac:dyDescent="0.35">
      <c r="A26" s="8" t="s">
        <v>15</v>
      </c>
      <c r="E26" s="19"/>
    </row>
    <row r="27" spans="1:8" x14ac:dyDescent="0.35">
      <c r="E27" s="19"/>
    </row>
    <row r="28" spans="1:8" x14ac:dyDescent="0.35">
      <c r="A28" s="8" t="s">
        <v>16</v>
      </c>
      <c r="E28" s="19"/>
    </row>
  </sheetData>
  <mergeCells count="1">
    <mergeCell ref="A1:A4"/>
  </mergeCells>
  <hyperlinks>
    <hyperlink ref="A16" location="BCTC!A1" display="Chỉ tiêu báo cáo tài chính" xr:uid="{B4065706-2F5E-4474-AAB6-FE1EB8B9B773}"/>
    <hyperlink ref="A18" location="CTTM!A1" display="Chỉ tiêu thuyết minh" xr:uid="{CC5316A4-7B1B-4243-B207-CF6AADA14B8A}"/>
    <hyperlink ref="A26" location="Khác!A1" display="Danh mục khác" xr:uid="{7B60BD53-E962-43EB-85C0-7069A3360E36}"/>
    <hyperlink ref="A10" location="'Công ty'!A1" display="Danh mục công ty" xr:uid="{02B0BC43-18E0-43B6-851C-359F9BF2FD49}"/>
    <hyperlink ref="A22" location="'Dòng tiền'!A1" display="Chỉ tiêu dòng tiền" xr:uid="{A6389AEC-B340-413D-BA4A-79061EFC3D44}"/>
    <hyperlink ref="A20" location="'Map mã'!A1" display="Map chỉ tiêu BC-TM" xr:uid="{4DE8C67A-A6A7-4D18-85DF-84581D8FE622}"/>
    <hyperlink ref="A28" location="'✅'!A1" display="Tùy chọn" xr:uid="{CBD6C19E-0B21-4623-968D-F18DED285FC4}"/>
    <hyperlink ref="A24" location="'Vốn vay'!A1" display="Vốn vay" xr:uid="{514358E9-9C98-458A-8DCD-17E91FAEB80C}"/>
    <hyperlink ref="A14" location="TKKT!A1" display="Tài khoản kế toán" xr:uid="{1611739B-C2BB-41EA-A359-BE60970EF6B9}"/>
    <hyperlink ref="A12" location="TTCty!A1" display="Thông tin công ty" xr:uid="{33F0CA97-2089-4803-BB59-F8447E8886C6}"/>
    <hyperlink ref="A8" location="'Tập đoàn'!A1" display="Tập đoàn" xr:uid="{A7065D00-04D3-41FB-9D56-A7DD0CF6C1FE}"/>
  </hyperlinks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A D A A B Q S w M E F A A C A A g A 2 o O N V y A 4 H 2 e k A A A A 9 Q A A A B I A H A B D b 2 5 m a W c v U G F j a 2 F n Z S 5 4 b W w g o h g A K K A U A A A A A A A A A A A A A A A A A A A A A A A A A A A A h Y 8 x D o I w G I W v Q r r T 1 m o M k p 8 y u E p i Q j S u T a n Q C M X Q Y r m b g 0 f y C m I U d X N 8 3 / u G 9 + 7 X G 6 R D U w c X 1 V n d m g T N M E W B M r I t t C k T 1 L t j G K G U w 1 b I k y h V M M r G x o M t E l Q 5 d 4 4 J 8 d 5 j P 8 d t V x J G 6 Y w c s k 0 u K 9 U I 9 J H 1 f z n U x j p h p E I c 9 q 8 x n O H V E k c L h i m Q i U G m z b d n 4 9 x n + w N h 3 d e u 7 x R X J t z l Q K Y I 5 H 2 B P w B Q S w M E F A A C A A g A 2 o O N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q D j V d o f x V 4 u g A A A P I A A A A T A B w A R m 9 y b X V s Y X M v U 2 V j d G l v b j E u b S C i G A A o o B Q A A A A A A A A A A A A A A A A A A A A A A A A A A A A r T k 0 u y c z P U w i G 0 I b W v F y 8 X M U Z i U W p K Q o + 8 W G O k Q q 2 C j m p J b x c C k A Q n F 9 a l J w K F H G t S E 7 N 0 Q v P L 8 p O y s / P 1 g h P T d J z z s 8 r S c 0 r K d a A y D m X F h U B u X A l m t X R f o m 5 q b Z K n n 5 u B k q x t d F Q 9 b H V B r X R 7 p 6 H G x V C g h 7 u 7 o r V 1 F H I K 8 3 J 0 V E o K S p N 1 d S B 2 B s C c k h 8 S G J S D s h y i C u q o z 1 L U n N t l c C O V N L x z s x L s V U C K w G Z 7 p J Y k h j L y 5 W Z h 2 G A N Q B Q S w E C L Q A U A A I A C A D a g 4 1 X I D g f Z 6 Q A A A D 1 A A A A E g A A A A A A A A A A A A A A A A A A A A A A Q 2 9 u Z m l n L 1 B h Y 2 t h Z 2 U u e G 1 s U E s B A i 0 A F A A C A A g A 2 o O N V w / K 6 a u k A A A A 6 Q A A A B M A A A A A A A A A A A A A A A A A 8 A A A A F t D b 2 5 0 Z W 5 0 X 1 R 5 c G V z X S 5 4 b W x Q S w E C L Q A U A A I A C A D a g 4 1 X a H 8 V e L o A A A D y A A A A E w A A A A A A A A A A A A A A A A D h A Q A A R m 9 y b X V s Y X M v U 2 V j d G l v b j E u b V B L B Q Y A A A A A A w A D A M I A A A D o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8 C A A A A A A A A F o I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F 9 W Q V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T F 9 W Q V k i I C 8 + P E V u d H J 5 I F R 5 c G U 9 I k Z p b G x l Z E N v b X B s Z X R l U m V z d W x 0 V G 9 X b 3 J r c 2 h l Z X Q i I F Z h b H V l P S J s M S I g L z 4 8 R W 5 0 c n k g V H l w Z T 0 i R m l s b E N v d W 5 0 I i B W Y W x 1 Z T 0 i b D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T I t M D d U M T A 6 M j I 6 M T A u O D I y N z k 1 O V o i I C 8 + P E V u d H J 5 I F R 5 c G U 9 I k Z p b G x D b 2 x 1 b W 5 U e X B l c y I g V m F s d W U 9 I n N B Q T 0 9 I i A v P j x F b n R y e S B U e X B l P S J G a W x s Q 2 9 s d W 1 u T m F t Z X M i I F Z h b H V l P S J z W y Z x d W 9 0 O 0 5 I w 5 N N I M S Q 4 b u Q S S B U x q / h u 6 J O R y B W Q V k m c X V v d D t d I i A v P j x F b n R y e S B U e X B l P S J R d W V y e U l E I i B W Y W x 1 Z T 0 i c z g 1 N j Z l M D Q 0 L W E 5 Z W Q t N D U w Y y 0 5 Z D Q y L T k 4 M W R l Y z U 0 O T A 0 M C I g L z 4 8 R W 5 0 c n k g V H l w Z T 0 i R m l s b F R h c m d l d E 5 h b W V D d X N 0 b 2 1 p e m V k I i B W Y W x 1 Z T 0 i b D E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F 9 W Q V k v V F 9 W Q V l f V G F i b G U u e 0 5 I w 5 N N I M S Q 4 b u Q S S B U x q / h u 6 J O R y B W Q V k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T F 9 W Q V k v V F 9 W Q V l f V G F i b G U u e 0 5 I w 5 N N I M S Q 4 b u Q S S B U x q / h u 6 J O R y B W Q V k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x f V k F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f V k F Z L 1 R f V k F Z X 1 R h Y m x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G b M 4 G / T x A 9 G i j Y V 0 L C N e D A A A A A A A g A A A A A A E G Y A A A A B A A A g A A A A A R 5 z 1 l j R K K + 0 4 4 r z 0 n 7 2 w K l R W O b U J 8 K W E + J 7 y W 1 p D L U A A A A A D o A A A A A C A A A g A A A A 0 e g I I A 4 g p 5 m u R B N 5 N 3 O X 5 y V / / J v T D y R U c n H d X 9 8 N K c 5 Q A A A A P g 5 B S g V s h w W 2 U S e q M s D n 6 j D G 8 f 6 S A B / z y H w s h 3 P R 3 / B 3 k Z b Z n 1 A T A 8 4 9 w 2 0 L i X a O z w j R d r j 4 S D b V k u I J 8 w 1 x O 4 3 3 h i G + k 6 u e p O C d t o 6 + u E Z A A A A A c q a V r Z K 0 G c m T B O / V C + D D c 0 M + I D f h w M D T s / S T v I D P R 1 t u i D M k + f C a / l 6 r I N 9 m K r 5 q L O C w i R W K N S 3 j d g O j 4 7 + 0 y w = = < / D a t a M a s h u p > 
</file>

<file path=customXml/itemProps1.xml><?xml version="1.0" encoding="utf-8"?>
<ds:datastoreItem xmlns:ds="http://schemas.openxmlformats.org/officeDocument/2006/customXml" ds:itemID="{CCA3E120-893B-4A77-90B0-624F805113A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4</vt:i4>
      </vt:variant>
    </vt:vector>
  </HeadingPairs>
  <TitlesOfParts>
    <vt:vector size="16" baseType="lpstr">
      <vt:lpstr>Tập đoàn</vt:lpstr>
      <vt:lpstr>Công ty</vt:lpstr>
      <vt:lpstr>TTCty</vt:lpstr>
      <vt:lpstr>TKKT</vt:lpstr>
      <vt:lpstr>BCTC</vt:lpstr>
      <vt:lpstr>CTTM</vt:lpstr>
      <vt:lpstr>Map mã</vt:lpstr>
      <vt:lpstr>Dòng tiền</vt:lpstr>
      <vt:lpstr>Vốn vay</vt:lpstr>
      <vt:lpstr>Khác</vt:lpstr>
      <vt:lpstr>✅</vt:lpstr>
      <vt:lpstr>↓</vt:lpstr>
      <vt:lpstr>'Map mã'!Chọn_mã_có_tên</vt:lpstr>
      <vt:lpstr>TKKT!Chọn_mã_có_tên</vt:lpstr>
      <vt:lpstr>TTCty!Chọn_mã_có_tên</vt:lpstr>
      <vt:lpstr>Chọn_mã_có_tên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TVH .</dc:creator>
  <cp:keywords/>
  <dc:description/>
  <cp:lastModifiedBy>BEEFAST .</cp:lastModifiedBy>
  <cp:revision/>
  <dcterms:created xsi:type="dcterms:W3CDTF">2022-07-25T11:42:34Z</dcterms:created>
  <dcterms:modified xsi:type="dcterms:W3CDTF">2025-11-20T02:49:15Z</dcterms:modified>
  <cp:category/>
  <cp:contentStatus/>
</cp:coreProperties>
</file>